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nu=F(P,T)" sheetId="1" r:id="rId1"/>
  </sheets>
  <definedNames/>
  <calcPr calcMode="manual" fullCalcOnLoad="1" iterate="1" iterateCount="1" iterateDelta="0.001"/>
</workbook>
</file>

<file path=xl/sharedStrings.xml><?xml version="1.0" encoding="utf-8"?>
<sst xmlns="http://schemas.openxmlformats.org/spreadsheetml/2006/main" count="81" uniqueCount="80">
  <si>
    <t>delta</t>
  </si>
  <si>
    <r>
      <t>Se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old</t>
    </r>
  </si>
  <si>
    <r>
      <t>Se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new</t>
    </r>
  </si>
  <si>
    <t>u/d old</t>
  </si>
  <si>
    <t>u/d new</t>
  </si>
  <si>
    <t>cd</t>
  </si>
  <si>
    <t>plus/min</t>
  </si>
  <si>
    <t>result</t>
  </si>
  <si>
    <t>count</t>
  </si>
  <si>
    <t>cycle</t>
  </si>
  <si>
    <t>coeff</t>
  </si>
  <si>
    <t>X</t>
  </si>
  <si>
    <r>
      <t>Y</t>
    </r>
    <r>
      <rPr>
        <b/>
        <vertAlign val="superscript"/>
        <sz val="10"/>
        <rFont val="Arial"/>
        <family val="2"/>
      </rPr>
      <t>2</t>
    </r>
  </si>
  <si>
    <t>Y</t>
  </si>
  <si>
    <t>C</t>
  </si>
  <si>
    <t>reset</t>
  </si>
  <si>
    <t>Z</t>
  </si>
  <si>
    <t>Z(x,y)</t>
  </si>
  <si>
    <t>T</t>
  </si>
  <si>
    <t>uit tabellen</t>
  </si>
  <si>
    <r>
      <t>o</t>
    </r>
    <r>
      <rPr>
        <b/>
        <sz val="10"/>
        <rFont val="Arial"/>
        <family val="2"/>
      </rPr>
      <t>C</t>
    </r>
  </si>
  <si>
    <t>absolute druk [Hpa]</t>
  </si>
  <si>
    <r>
      <t>X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Y</t>
    </r>
  </si>
  <si>
    <r>
      <t>XY</t>
    </r>
    <r>
      <rPr>
        <b/>
        <vertAlign val="superscript"/>
        <sz val="10"/>
        <rFont val="Arial"/>
        <family val="2"/>
      </rPr>
      <t>2</t>
    </r>
  </si>
  <si>
    <t>D</t>
  </si>
  <si>
    <t>E</t>
  </si>
  <si>
    <t>F</t>
  </si>
  <si>
    <t>G</t>
  </si>
  <si>
    <t>H</t>
  </si>
  <si>
    <t>I</t>
  </si>
  <si>
    <t>J</t>
  </si>
  <si>
    <r>
      <t>X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Y</t>
    </r>
    <r>
      <rPr>
        <b/>
        <vertAlign val="superscript"/>
        <sz val="10"/>
        <rFont val="Arial"/>
        <family val="2"/>
      </rPr>
      <t>2</t>
    </r>
  </si>
  <si>
    <t>K</t>
  </si>
  <si>
    <t>a33</t>
  </si>
  <si>
    <t>a32</t>
  </si>
  <si>
    <t>a31</t>
  </si>
  <si>
    <t>a30</t>
  </si>
  <si>
    <t>a23</t>
  </si>
  <si>
    <t>a22</t>
  </si>
  <si>
    <t>a21</t>
  </si>
  <si>
    <t>a20</t>
  </si>
  <si>
    <t>a13</t>
  </si>
  <si>
    <t>a12</t>
  </si>
  <si>
    <t>a11</t>
  </si>
  <si>
    <t>a10</t>
  </si>
  <si>
    <t>a03</t>
  </si>
  <si>
    <t>a02</t>
  </si>
  <si>
    <t>a01</t>
  </si>
  <si>
    <t>a00</t>
  </si>
  <si>
    <r>
      <t>X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Y</t>
    </r>
    <r>
      <rPr>
        <b/>
        <vertAlign val="superscript"/>
        <sz val="10"/>
        <rFont val="Arial"/>
        <family val="2"/>
      </rPr>
      <t>3</t>
    </r>
  </si>
  <si>
    <r>
      <t>X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Y</t>
    </r>
    <r>
      <rPr>
        <b/>
        <vertAlign val="superscript"/>
        <sz val="10"/>
        <rFont val="Arial"/>
        <family val="2"/>
      </rPr>
      <t>2</t>
    </r>
  </si>
  <si>
    <r>
      <t>X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Y</t>
    </r>
  </si>
  <si>
    <r>
      <t>X</t>
    </r>
    <r>
      <rPr>
        <b/>
        <vertAlign val="superscript"/>
        <sz val="10"/>
        <rFont val="Arial"/>
        <family val="2"/>
      </rPr>
      <t>3</t>
    </r>
  </si>
  <si>
    <r>
      <t>X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Y</t>
    </r>
    <r>
      <rPr>
        <b/>
        <vertAlign val="superscript"/>
        <sz val="10"/>
        <rFont val="Arial"/>
        <family val="2"/>
      </rPr>
      <t>3</t>
    </r>
  </si>
  <si>
    <r>
      <t>X</t>
    </r>
    <r>
      <rPr>
        <b/>
        <vertAlign val="superscript"/>
        <sz val="10"/>
        <rFont val="Arial"/>
        <family val="2"/>
      </rPr>
      <t>2</t>
    </r>
  </si>
  <si>
    <r>
      <t>X</t>
    </r>
    <r>
      <rPr>
        <b/>
        <sz val="10"/>
        <rFont val="Arial"/>
        <family val="2"/>
      </rPr>
      <t>Y</t>
    </r>
    <r>
      <rPr>
        <b/>
        <vertAlign val="superscript"/>
        <sz val="10"/>
        <rFont val="Arial"/>
        <family val="2"/>
      </rPr>
      <t>3</t>
    </r>
  </si>
  <si>
    <r>
      <t>X</t>
    </r>
    <r>
      <rPr>
        <b/>
        <sz val="10"/>
        <rFont val="Arial"/>
        <family val="2"/>
      </rPr>
      <t>Y</t>
    </r>
  </si>
  <si>
    <r>
      <t>X</t>
    </r>
  </si>
  <si>
    <r>
      <t>Y</t>
    </r>
    <r>
      <rPr>
        <b/>
        <vertAlign val="superscript"/>
        <sz val="10"/>
        <rFont val="Arial"/>
        <family val="2"/>
      </rPr>
      <t>3</t>
    </r>
  </si>
  <si>
    <t>L</t>
  </si>
  <si>
    <t>M</t>
  </si>
  <si>
    <t>N</t>
  </si>
  <si>
    <t>O</t>
  </si>
  <si>
    <t>Q</t>
  </si>
  <si>
    <t>R</t>
  </si>
  <si>
    <t>P</t>
  </si>
  <si>
    <r>
      <t>e</t>
    </r>
    <r>
      <rPr>
        <b/>
        <vertAlign val="superscript"/>
        <sz val="10"/>
        <rFont val="Symbol"/>
        <family val="1"/>
      </rPr>
      <t>2</t>
    </r>
  </si>
  <si>
    <t>a3..</t>
  </si>
  <si>
    <t>a2..</t>
  </si>
  <si>
    <t>a1..</t>
  </si>
  <si>
    <t>a0..</t>
  </si>
  <si>
    <t>a..3</t>
  </si>
  <si>
    <t>a..2</t>
  </si>
  <si>
    <t>a..1</t>
  </si>
  <si>
    <t>a..0</t>
  </si>
  <si>
    <t>van hieruit worden de X-, Y- en Z-waarden naar de interpolatietabel gekopieerd</t>
  </si>
  <si>
    <t>dit zijn de geinterpoleerde waarden</t>
  </si>
  <si>
    <t>dit zijn de geinterpoleerde waarden geschaald naar de originele waarden</t>
  </si>
  <si>
    <t>dit zijn de verschillen tussen originele data en interpolatie</t>
  </si>
  <si>
    <r>
      <t>kinematische viscositeit van lucht</t>
    </r>
    <r>
      <rPr>
        <b/>
        <sz val="10"/>
        <rFont val="Symbol"/>
        <family val="1"/>
      </rPr>
      <t xml:space="preserve">  n</t>
    </r>
    <r>
      <rPr>
        <b/>
        <sz val="10"/>
        <rFont val="Arial"/>
        <family val="2"/>
      </rPr>
      <t xml:space="preserve">  [m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.s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]</t>
    </r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</si>
</sst>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00"/>
    <numFmt numFmtId="165" formatCode="0.0000"/>
    <numFmt numFmtId="166" formatCode="0.000"/>
    <numFmt numFmtId="167" formatCode="0.00000"/>
    <numFmt numFmtId="168" formatCode="0.0"/>
    <numFmt numFmtId="169" formatCode="0.00000000"/>
    <numFmt numFmtId="170" formatCode="0.0E+00"/>
    <numFmt numFmtId="171" formatCode="0.0000000"/>
    <numFmt numFmtId="172" formatCode="0.0000000000"/>
  </numFmts>
  <fonts count="13">
    <font>
      <sz val="10"/>
      <name val="Arial"/>
      <family val="0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sz val="11"/>
      <name val="Arial"/>
      <family val="0"/>
    </font>
    <font>
      <sz val="9"/>
      <name val="Arial"/>
      <family val="0"/>
    </font>
    <font>
      <sz val="8"/>
      <name val="Arial"/>
      <family val="2"/>
    </font>
    <font>
      <sz val="9.5"/>
      <name val="Arial"/>
      <family val="0"/>
    </font>
    <font>
      <vertAlign val="superscript"/>
      <sz val="10"/>
      <name val="Arial"/>
      <family val="2"/>
    </font>
    <font>
      <sz val="8.25"/>
      <name val="Arial"/>
      <family val="0"/>
    </font>
    <font>
      <b/>
      <vertAlign val="superscript"/>
      <sz val="10"/>
      <name val="Symbol"/>
      <family val="1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>
        <color indexed="63"/>
      </right>
      <top>
        <color indexed="63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167" fontId="0" fillId="4" borderId="0" xfId="0" applyNumberFormat="1" applyFont="1" applyFill="1" applyAlignment="1">
      <alignment horizontal="center"/>
    </xf>
    <xf numFmtId="167" fontId="0" fillId="3" borderId="0" xfId="0" applyNumberFormat="1" applyFont="1" applyFill="1" applyAlignment="1">
      <alignment horizontal="center"/>
    </xf>
    <xf numFmtId="170" fontId="0" fillId="3" borderId="1" xfId="0" applyNumberFormat="1" applyFill="1" applyBorder="1" applyAlignment="1">
      <alignment horizontal="center" wrapText="1"/>
    </xf>
    <xf numFmtId="1" fontId="1" fillId="2" borderId="2" xfId="0" applyNumberFormat="1" applyFont="1" applyFill="1" applyBorder="1" applyAlignment="1">
      <alignment horizontal="center"/>
    </xf>
    <xf numFmtId="168" fontId="1" fillId="6" borderId="3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68" fontId="1" fillId="6" borderId="5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68" fontId="0" fillId="6" borderId="0" xfId="0" applyNumberFormat="1" applyFill="1" applyAlignment="1">
      <alignment/>
    </xf>
    <xf numFmtId="1" fontId="0" fillId="2" borderId="7" xfId="0" applyNumberFormat="1" applyFill="1" applyBorder="1" applyAlignment="1">
      <alignment horizontal="center" wrapText="1"/>
    </xf>
    <xf numFmtId="1" fontId="0" fillId="6" borderId="0" xfId="0" applyNumberFormat="1" applyFill="1" applyAlignment="1">
      <alignment horizontal="center"/>
    </xf>
    <xf numFmtId="1" fontId="0" fillId="6" borderId="0" xfId="0" applyNumberFormat="1" applyFill="1" applyBorder="1" applyAlignment="1">
      <alignment horizontal="center" wrapText="1"/>
    </xf>
    <xf numFmtId="168" fontId="0" fillId="6" borderId="0" xfId="0" applyNumberFormat="1" applyFill="1" applyBorder="1" applyAlignment="1">
      <alignment wrapText="1"/>
    </xf>
    <xf numFmtId="0" fontId="0" fillId="0" borderId="0" xfId="0" applyFont="1" applyAlignment="1">
      <alignment horizontal="center"/>
    </xf>
    <xf numFmtId="2" fontId="0" fillId="2" borderId="7" xfId="0" applyNumberFormat="1" applyFill="1" applyBorder="1" applyAlignment="1">
      <alignment horizontal="center" wrapText="1"/>
    </xf>
    <xf numFmtId="166" fontId="0" fillId="4" borderId="8" xfId="0" applyNumberFormat="1" applyFill="1" applyBorder="1" applyAlignment="1">
      <alignment horizontal="center" wrapText="1"/>
    </xf>
    <xf numFmtId="167" fontId="0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7" fontId="1" fillId="2" borderId="0" xfId="0" applyNumberFormat="1" applyFont="1" applyFill="1" applyAlignment="1">
      <alignment horizontal="center"/>
    </xf>
    <xf numFmtId="167" fontId="0" fillId="7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4" borderId="0" xfId="0" applyNumberFormat="1" applyFont="1" applyFill="1" applyAlignment="1">
      <alignment horizontal="center"/>
    </xf>
    <xf numFmtId="168" fontId="0" fillId="4" borderId="0" xfId="0" applyNumberFormat="1" applyFont="1" applyFill="1" applyAlignment="1">
      <alignment horizontal="center"/>
    </xf>
    <xf numFmtId="168" fontId="0" fillId="4" borderId="0" xfId="0" applyNumberFormat="1" applyFont="1" applyFill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68" fontId="1" fillId="2" borderId="0" xfId="0" applyNumberFormat="1" applyFont="1" applyFill="1" applyAlignment="1">
      <alignment horizontal="center"/>
    </xf>
    <xf numFmtId="166" fontId="0" fillId="4" borderId="0" xfId="0" applyNumberFormat="1" applyFont="1" applyFill="1" applyAlignment="1">
      <alignment horizontal="center"/>
    </xf>
    <xf numFmtId="166" fontId="0" fillId="7" borderId="0" xfId="0" applyNumberFormat="1" applyFont="1" applyFill="1" applyAlignment="1">
      <alignment horizontal="center"/>
    </xf>
    <xf numFmtId="165" fontId="0" fillId="3" borderId="1" xfId="0" applyNumberFormat="1" applyFill="1" applyBorder="1" applyAlignment="1">
      <alignment horizontal="center" wrapText="1"/>
    </xf>
    <xf numFmtId="168" fontId="3" fillId="2" borderId="0" xfId="0" applyNumberFormat="1" applyFont="1" applyFill="1" applyAlignment="1">
      <alignment horizontal="center"/>
    </xf>
    <xf numFmtId="166" fontId="0" fillId="4" borderId="9" xfId="0" applyNumberFormat="1" applyFill="1" applyBorder="1" applyAlignment="1">
      <alignment horizontal="center" wrapText="1"/>
    </xf>
    <xf numFmtId="166" fontId="0" fillId="4" borderId="10" xfId="0" applyNumberFormat="1" applyFill="1" applyBorder="1" applyAlignment="1">
      <alignment horizontal="center" wrapText="1"/>
    </xf>
    <xf numFmtId="166" fontId="0" fillId="4" borderId="11" xfId="0" applyNumberFormat="1" applyFill="1" applyBorder="1" applyAlignment="1">
      <alignment horizontal="center" wrapText="1"/>
    </xf>
    <xf numFmtId="166" fontId="0" fillId="4" borderId="12" xfId="0" applyNumberFormat="1" applyFill="1" applyBorder="1" applyAlignment="1">
      <alignment horizontal="center" wrapText="1"/>
    </xf>
    <xf numFmtId="166" fontId="0" fillId="4" borderId="13" xfId="0" applyNumberFormat="1" applyFill="1" applyBorder="1" applyAlignment="1">
      <alignment horizontal="center" wrapText="1"/>
    </xf>
    <xf numFmtId="166" fontId="0" fillId="4" borderId="14" xfId="0" applyNumberFormat="1" applyFill="1" applyBorder="1" applyAlignment="1">
      <alignment horizontal="center" wrapText="1"/>
    </xf>
    <xf numFmtId="166" fontId="0" fillId="4" borderId="15" xfId="0" applyNumberFormat="1" applyFill="1" applyBorder="1" applyAlignment="1">
      <alignment horizontal="center" wrapText="1"/>
    </xf>
    <xf numFmtId="166" fontId="0" fillId="4" borderId="16" xfId="0" applyNumberFormat="1" applyFill="1" applyBorder="1" applyAlignment="1">
      <alignment horizontal="center" wrapText="1"/>
    </xf>
    <xf numFmtId="166" fontId="12" fillId="8" borderId="17" xfId="0" applyNumberFormat="1" applyFont="1" applyFill="1" applyBorder="1" applyAlignment="1">
      <alignment horizontal="center" wrapText="1"/>
    </xf>
    <xf numFmtId="166" fontId="12" fillId="9" borderId="18" xfId="0" applyNumberFormat="1" applyFont="1" applyFill="1" applyBorder="1" applyAlignment="1">
      <alignment horizontal="center" wrapText="1"/>
    </xf>
    <xf numFmtId="166" fontId="12" fillId="9" borderId="19" xfId="0" applyNumberFormat="1" applyFont="1" applyFill="1" applyBorder="1" applyAlignment="1">
      <alignment horizontal="center" wrapText="1"/>
    </xf>
    <xf numFmtId="166" fontId="12" fillId="9" borderId="20" xfId="0" applyNumberFormat="1" applyFont="1" applyFill="1" applyBorder="1" applyAlignment="1">
      <alignment horizontal="center" wrapText="1"/>
    </xf>
    <xf numFmtId="166" fontId="12" fillId="5" borderId="21" xfId="0" applyNumberFormat="1" applyFont="1" applyFill="1" applyBorder="1" applyAlignment="1">
      <alignment horizontal="center" wrapText="1"/>
    </xf>
    <xf numFmtId="166" fontId="12" fillId="5" borderId="22" xfId="0" applyNumberFormat="1" applyFont="1" applyFill="1" applyBorder="1" applyAlignment="1">
      <alignment horizontal="center" wrapText="1"/>
    </xf>
    <xf numFmtId="166" fontId="12" fillId="5" borderId="23" xfId="0" applyNumberFormat="1" applyFont="1" applyFill="1" applyBorder="1" applyAlignment="1">
      <alignment horizontal="center" wrapText="1"/>
    </xf>
    <xf numFmtId="166" fontId="12" fillId="3" borderId="24" xfId="0" applyNumberFormat="1" applyFont="1" applyFill="1" applyBorder="1" applyAlignment="1">
      <alignment horizontal="center" wrapText="1"/>
    </xf>
    <xf numFmtId="166" fontId="12" fillId="4" borderId="8" xfId="0" applyNumberFormat="1" applyFont="1" applyFill="1" applyBorder="1" applyAlignment="1">
      <alignment horizontal="center" wrapText="1"/>
    </xf>
    <xf numFmtId="170" fontId="12" fillId="4" borderId="8" xfId="0" applyNumberFormat="1" applyFont="1" applyFill="1" applyBorder="1" applyAlignment="1">
      <alignment horizontal="center" wrapText="1"/>
    </xf>
    <xf numFmtId="169" fontId="0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172" fontId="0" fillId="7" borderId="0" xfId="0" applyNumberFormat="1" applyFont="1" applyFill="1" applyAlignment="1">
      <alignment horizontal="center"/>
    </xf>
    <xf numFmtId="0" fontId="1" fillId="2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99CC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'nu=F(P,T)'!$Z$21</c:f>
              <c:strCache>
                <c:ptCount val="1"/>
                <c:pt idx="0">
                  <c:v>0,00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'nu=F(P,T)'!$X$22:$Y$33</c:f>
              <c:multiLvlStrCache/>
            </c:multiLvlStrRef>
          </c:cat>
          <c:val>
            <c:numRef>
              <c:f>'nu=F(P,T)'!$Z$23:$Z$33</c:f>
              <c:numCache/>
            </c:numRef>
          </c:val>
        </c:ser>
        <c:ser>
          <c:idx val="1"/>
          <c:order val="1"/>
          <c:tx>
            <c:strRef>
              <c:f>'nu=F(P,T)'!$AA$21</c:f>
              <c:strCache>
                <c:ptCount val="1"/>
                <c:pt idx="0">
                  <c:v>0,10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'nu=F(P,T)'!$X$22:$Y$33</c:f>
              <c:multiLvlStrCache/>
            </c:multiLvlStrRef>
          </c:cat>
          <c:val>
            <c:numRef>
              <c:f>'nu=F(P,T)'!$AA$23:$AA$33</c:f>
              <c:numCache/>
            </c:numRef>
          </c:val>
        </c:ser>
        <c:ser>
          <c:idx val="2"/>
          <c:order val="2"/>
          <c:tx>
            <c:strRef>
              <c:f>'nu=F(P,T)'!$AB$21</c:f>
              <c:strCache>
                <c:ptCount val="1"/>
                <c:pt idx="0">
                  <c:v>0,20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'nu=F(P,T)'!$X$22:$Y$33</c:f>
              <c:multiLvlStrCache/>
            </c:multiLvlStrRef>
          </c:cat>
          <c:val>
            <c:numRef>
              <c:f>'nu=F(P,T)'!$AB$23:$AB$33</c:f>
              <c:numCache/>
            </c:numRef>
          </c:val>
        </c:ser>
        <c:ser>
          <c:idx val="3"/>
          <c:order val="3"/>
          <c:tx>
            <c:strRef>
              <c:f>'nu=F(P,T)'!$AC$21</c:f>
              <c:strCache>
                <c:ptCount val="1"/>
                <c:pt idx="0">
                  <c:v>0,30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'nu=F(P,T)'!$X$22:$Y$33</c:f>
              <c:multiLvlStrCache/>
            </c:multiLvlStrRef>
          </c:cat>
          <c:val>
            <c:numRef>
              <c:f>'nu=F(P,T)'!$AC$23:$AC$33</c:f>
              <c:numCache/>
            </c:numRef>
          </c:val>
        </c:ser>
        <c:ser>
          <c:idx val="4"/>
          <c:order val="4"/>
          <c:tx>
            <c:strRef>
              <c:f>'nu=F(P,T)'!$AD$21</c:f>
              <c:strCache>
                <c:ptCount val="1"/>
                <c:pt idx="0">
                  <c:v>0,40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'nu=F(P,T)'!$X$22:$Y$33</c:f>
              <c:multiLvlStrCache/>
            </c:multiLvlStrRef>
          </c:cat>
          <c:val>
            <c:numRef>
              <c:f>'nu=F(P,T)'!$AD$23:$AD$33</c:f>
              <c:numCache/>
            </c:numRef>
          </c:val>
        </c:ser>
        <c:ser>
          <c:idx val="5"/>
          <c:order val="5"/>
          <c:tx>
            <c:strRef>
              <c:f>'nu=F(P,T)'!$AE$21</c:f>
              <c:strCache>
                <c:ptCount val="1"/>
                <c:pt idx="0">
                  <c:v>0,50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'nu=F(P,T)'!$X$22:$Y$33</c:f>
              <c:multiLvlStrCache/>
            </c:multiLvlStrRef>
          </c:cat>
          <c:val>
            <c:numRef>
              <c:f>'nu=F(P,T)'!$AE$23:$AE$33</c:f>
              <c:numCache/>
            </c:numRef>
          </c:val>
        </c:ser>
        <c:ser>
          <c:idx val="6"/>
          <c:order val="6"/>
          <c:tx>
            <c:strRef>
              <c:f>'nu=F(P,T)'!$AF$21</c:f>
              <c:strCache>
                <c:ptCount val="1"/>
                <c:pt idx="0">
                  <c:v>0,60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'nu=F(P,T)'!$X$22:$Y$33</c:f>
              <c:multiLvlStrCache/>
            </c:multiLvlStrRef>
          </c:cat>
          <c:val>
            <c:numRef>
              <c:f>'nu=F(P,T)'!$AF$23:$AF$33</c:f>
              <c:numCache/>
            </c:numRef>
          </c:val>
        </c:ser>
        <c:ser>
          <c:idx val="7"/>
          <c:order val="7"/>
          <c:tx>
            <c:strRef>
              <c:f>'nu=F(P,T)'!$AG$21</c:f>
              <c:strCache>
                <c:ptCount val="1"/>
                <c:pt idx="0">
                  <c:v>0,70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'nu=F(P,T)'!$X$22:$Y$33</c:f>
              <c:multiLvlStrCache/>
            </c:multiLvlStrRef>
          </c:cat>
          <c:val>
            <c:numRef>
              <c:f>'nu=F(P,T)'!$AG$23:$AG$33</c:f>
              <c:numCache/>
            </c:numRef>
          </c:val>
        </c:ser>
        <c:ser>
          <c:idx val="8"/>
          <c:order val="8"/>
          <c:tx>
            <c:strRef>
              <c:f>'nu=F(P,T)'!$AH$21</c:f>
              <c:strCache>
                <c:ptCount val="1"/>
                <c:pt idx="0">
                  <c:v>0,80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'nu=F(P,T)'!$X$22:$Y$33</c:f>
              <c:multiLvlStrCache/>
            </c:multiLvlStrRef>
          </c:cat>
          <c:val>
            <c:numRef>
              <c:f>'nu=F(P,T)'!$AH$23:$AH$33</c:f>
              <c:numCache/>
            </c:numRef>
          </c:val>
        </c:ser>
        <c:ser>
          <c:idx val="9"/>
          <c:order val="9"/>
          <c:tx>
            <c:strRef>
              <c:f>'nu=F(P,T)'!$AI$21</c:f>
              <c:strCache>
                <c:ptCount val="1"/>
                <c:pt idx="0">
                  <c:v>0,90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'nu=F(P,T)'!$X$22:$Y$33</c:f>
              <c:multiLvlStrCache/>
            </c:multiLvlStrRef>
          </c:cat>
          <c:val>
            <c:numRef>
              <c:f>'nu=F(P,T)'!$AI$23:$AI$33</c:f>
              <c:numCache/>
            </c:numRef>
          </c:val>
        </c:ser>
        <c:ser>
          <c:idx val="10"/>
          <c:order val="10"/>
          <c:tx>
            <c:strRef>
              <c:f>'nu=F(P,T)'!$AJ$21</c:f>
              <c:strCache>
                <c:ptCount val="1"/>
                <c:pt idx="0">
                  <c:v>1,00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'nu=F(P,T)'!$X$22:$Y$33</c:f>
              <c:multiLvlStrCache/>
            </c:multiLvlStrRef>
          </c:cat>
          <c:val>
            <c:numRef>
              <c:f>'nu=F(P,T)'!$AJ$23:$AJ$33</c:f>
              <c:numCache/>
            </c:numRef>
          </c:val>
        </c:ser>
        <c:axId val="24917859"/>
        <c:axId val="22934140"/>
        <c:axId val="5080669"/>
      </c:surface3DChart>
      <c:catAx>
        <c:axId val="24917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934140"/>
        <c:crosses val="autoZero"/>
        <c:auto val="1"/>
        <c:lblOffset val="100"/>
        <c:noMultiLvlLbl val="0"/>
      </c:catAx>
      <c:valAx>
        <c:axId val="22934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917859"/>
        <c:crossesAt val="1"/>
        <c:crossBetween val="between"/>
        <c:dispUnits/>
      </c:valAx>
      <c:serAx>
        <c:axId val="508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934140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strRef>
              <c:f>'nu=F(P,T)'!$X$23:$Y$23</c:f>
              <c:strCache>
                <c:ptCount val="1"/>
                <c:pt idx="0">
                  <c:v>0,50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"/>
            </c:trendlineLbl>
          </c:trendline>
          <c:xVal>
            <c:numRef>
              <c:f>'nu=F(P,T)'!$Z$21:$AJ$21</c:f>
              <c:numCache/>
            </c:numRef>
          </c:xVal>
          <c:yVal>
            <c:numRef>
              <c:f>'nu=F(P,T)'!$Z$23:$AJ$23</c:f>
              <c:numCache/>
            </c:numRef>
          </c:yVal>
          <c:smooth val="0"/>
        </c:ser>
        <c:ser>
          <c:idx val="2"/>
          <c:order val="1"/>
          <c:tx>
            <c:strRef>
              <c:f>'nu=F(P,T)'!$X$24:$Y$24</c:f>
              <c:strCache>
                <c:ptCount val="1"/>
                <c:pt idx="0">
                  <c:v>0,60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'nu=F(P,T)'!$Z$21:$AJ$21</c:f>
              <c:numCache/>
            </c:numRef>
          </c:xVal>
          <c:yVal>
            <c:numRef>
              <c:f>'nu=F(P,T)'!$Z$24:$AJ$24</c:f>
              <c:numCache/>
            </c:numRef>
          </c:yVal>
          <c:smooth val="0"/>
        </c:ser>
        <c:ser>
          <c:idx val="3"/>
          <c:order val="2"/>
          <c:tx>
            <c:strRef>
              <c:f>'nu=F(P,T)'!$X$25:$Y$25</c:f>
              <c:strCache>
                <c:ptCount val="1"/>
                <c:pt idx="0">
                  <c:v>0,70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'nu=F(P,T)'!$Z$21:$AJ$21</c:f>
              <c:numCache/>
            </c:numRef>
          </c:xVal>
          <c:yVal>
            <c:numRef>
              <c:f>'nu=F(P,T)'!$Z$25:$AJ$25</c:f>
              <c:numCache/>
            </c:numRef>
          </c:yVal>
          <c:smooth val="0"/>
        </c:ser>
        <c:ser>
          <c:idx val="4"/>
          <c:order val="3"/>
          <c:tx>
            <c:strRef>
              <c:f>'nu=F(P,T)'!$X$26:$Y$26</c:f>
              <c:strCache>
                <c:ptCount val="1"/>
                <c:pt idx="0">
                  <c:v>0,80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'nu=F(P,T)'!$Z$21:$AJ$21</c:f>
              <c:numCache/>
            </c:numRef>
          </c:xVal>
          <c:yVal>
            <c:numRef>
              <c:f>'nu=F(P,T)'!$Z$26:$AJ$26</c:f>
              <c:numCache/>
            </c:numRef>
          </c:yVal>
          <c:smooth val="0"/>
        </c:ser>
        <c:ser>
          <c:idx val="5"/>
          <c:order val="4"/>
          <c:tx>
            <c:strRef>
              <c:f>'nu=F(P,T)'!$X$27:$Y$27</c:f>
              <c:strCache>
                <c:ptCount val="1"/>
                <c:pt idx="0">
                  <c:v>0,90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'nu=F(P,T)'!$Z$21:$AJ$21</c:f>
              <c:numCache/>
            </c:numRef>
          </c:xVal>
          <c:yVal>
            <c:numRef>
              <c:f>'nu=F(P,T)'!$Z$27:$AJ$27</c:f>
              <c:numCache/>
            </c:numRef>
          </c:yVal>
          <c:smooth val="0"/>
        </c:ser>
        <c:ser>
          <c:idx val="6"/>
          <c:order val="5"/>
          <c:tx>
            <c:strRef>
              <c:f>'nu=F(P,T)'!$X$28:$Y$28</c:f>
              <c:strCache>
                <c:ptCount val="1"/>
                <c:pt idx="0">
                  <c:v>1,00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'nu=F(P,T)'!$Z$21:$AJ$21</c:f>
              <c:numCache/>
            </c:numRef>
          </c:xVal>
          <c:yVal>
            <c:numRef>
              <c:f>'nu=F(P,T)'!$Z$28:$AJ$28</c:f>
              <c:numCache/>
            </c:numRef>
          </c:yVal>
          <c:smooth val="0"/>
        </c:ser>
        <c:ser>
          <c:idx val="7"/>
          <c:order val="6"/>
          <c:tx>
            <c:strRef>
              <c:f>'nu=F(P,T)'!$X$29:$Y$29</c:f>
              <c:strCache>
                <c:ptCount val="1"/>
                <c:pt idx="0">
                  <c:v>1,10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'nu=F(P,T)'!$Z$21:$AJ$21</c:f>
              <c:numCache/>
            </c:numRef>
          </c:xVal>
          <c:yVal>
            <c:numRef>
              <c:f>'nu=F(P,T)'!$Z$29:$AJ$29</c:f>
              <c:numCache/>
            </c:numRef>
          </c:yVal>
          <c:smooth val="0"/>
        </c:ser>
        <c:ser>
          <c:idx val="8"/>
          <c:order val="7"/>
          <c:tx>
            <c:strRef>
              <c:f>'nu=F(P,T)'!$X$30:$Y$30</c:f>
              <c:strCache>
                <c:ptCount val="1"/>
                <c:pt idx="0">
                  <c:v>1,20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'nu=F(P,T)'!$Z$21:$AJ$21</c:f>
              <c:numCache/>
            </c:numRef>
          </c:xVal>
          <c:yVal>
            <c:numRef>
              <c:f>'nu=F(P,T)'!$Z$30:$AJ$30</c:f>
              <c:numCache/>
            </c:numRef>
          </c:yVal>
          <c:smooth val="0"/>
        </c:ser>
        <c:ser>
          <c:idx val="9"/>
          <c:order val="8"/>
          <c:tx>
            <c:strRef>
              <c:f>'nu=F(P,T)'!$X$31:$Y$31</c:f>
              <c:strCache>
                <c:ptCount val="1"/>
                <c:pt idx="0">
                  <c:v>1,30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'nu=F(P,T)'!$Z$21:$AJ$21</c:f>
              <c:numCache/>
            </c:numRef>
          </c:xVal>
          <c:yVal>
            <c:numRef>
              <c:f>'nu=F(P,T)'!$Z$31:$AJ$31</c:f>
              <c:numCache/>
            </c:numRef>
          </c:yVal>
          <c:smooth val="0"/>
        </c:ser>
        <c:ser>
          <c:idx val="10"/>
          <c:order val="9"/>
          <c:tx>
            <c:strRef>
              <c:f>'nu=F(P,T)'!$X$32:$Y$32</c:f>
              <c:strCache>
                <c:ptCount val="1"/>
                <c:pt idx="0">
                  <c:v>1,40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'nu=F(P,T)'!$Z$21:$AJ$21</c:f>
              <c:numCache/>
            </c:numRef>
          </c:xVal>
          <c:yVal>
            <c:numRef>
              <c:f>'nu=F(P,T)'!$Z$32:$AJ$32</c:f>
              <c:numCache/>
            </c:numRef>
          </c:yVal>
          <c:smooth val="0"/>
        </c:ser>
        <c:ser>
          <c:idx val="11"/>
          <c:order val="10"/>
          <c:tx>
            <c:strRef>
              <c:f>'nu=F(P,T)'!$X$33:$Y$33</c:f>
              <c:strCache>
                <c:ptCount val="1"/>
                <c:pt idx="0">
                  <c:v>1,50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'nu=F(P,T)'!$Z$21:$AJ$21</c:f>
              <c:numCache/>
            </c:numRef>
          </c:xVal>
          <c:yVal>
            <c:numRef>
              <c:f>'nu=F(P,T)'!$Z$33:$AJ$33</c:f>
              <c:numCache/>
            </c:numRef>
          </c:yVal>
          <c:smooth val="0"/>
        </c:ser>
        <c:axId val="45726022"/>
        <c:axId val="8881015"/>
      </c:scatterChart>
      <c:valAx>
        <c:axId val="45726022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881015"/>
        <c:crosses val="autoZero"/>
        <c:crossBetween val="midCat"/>
        <c:dispUnits/>
      </c:valAx>
      <c:valAx>
        <c:axId val="888101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7260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'nu=F(P,T)'!$Z$21</c:f>
              <c:strCache>
                <c:ptCount val="1"/>
                <c:pt idx="0">
                  <c:v>0,00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"/>
            </c:trendlineLbl>
          </c:trendline>
          <c:xVal>
            <c:numRef>
              <c:f>'nu=F(P,T)'!$X$22:$Y$33</c:f>
              <c:numCache/>
            </c:numRef>
          </c:xVal>
          <c:yVal>
            <c:numRef>
              <c:f>'nu=F(P,T)'!$Z$23:$Z$33</c:f>
              <c:numCache/>
            </c:numRef>
          </c:yVal>
          <c:smooth val="0"/>
        </c:ser>
        <c:ser>
          <c:idx val="1"/>
          <c:order val="1"/>
          <c:tx>
            <c:strRef>
              <c:f>'nu=F(P,T)'!$AA$21</c:f>
              <c:strCache>
                <c:ptCount val="1"/>
                <c:pt idx="0">
                  <c:v>0,10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'nu=F(P,T)'!$X$22:$Y$33</c:f>
              <c:numCache/>
            </c:numRef>
          </c:xVal>
          <c:yVal>
            <c:numRef>
              <c:f>'nu=F(P,T)'!$AA$23:$AA$33</c:f>
              <c:numCache/>
            </c:numRef>
          </c:yVal>
          <c:smooth val="0"/>
        </c:ser>
        <c:ser>
          <c:idx val="2"/>
          <c:order val="2"/>
          <c:tx>
            <c:strRef>
              <c:f>'nu=F(P,T)'!$AB$21</c:f>
              <c:strCache>
                <c:ptCount val="1"/>
                <c:pt idx="0">
                  <c:v>0,20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'nu=F(P,T)'!$X$22:$Y$33</c:f>
              <c:numCache/>
            </c:numRef>
          </c:xVal>
          <c:yVal>
            <c:numRef>
              <c:f>'nu=F(P,T)'!$AB$23:$AB$33</c:f>
              <c:numCache/>
            </c:numRef>
          </c:yVal>
          <c:smooth val="0"/>
        </c:ser>
        <c:ser>
          <c:idx val="3"/>
          <c:order val="3"/>
          <c:tx>
            <c:strRef>
              <c:f>'nu=F(P,T)'!$AC$21</c:f>
              <c:strCache>
                <c:ptCount val="1"/>
                <c:pt idx="0">
                  <c:v>0,30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'nu=F(P,T)'!$X$22:$Y$33</c:f>
              <c:numCache/>
            </c:numRef>
          </c:xVal>
          <c:yVal>
            <c:numRef>
              <c:f>'nu=F(P,T)'!$AC$23:$AC$33</c:f>
              <c:numCache/>
            </c:numRef>
          </c:yVal>
          <c:smooth val="0"/>
        </c:ser>
        <c:ser>
          <c:idx val="4"/>
          <c:order val="4"/>
          <c:tx>
            <c:strRef>
              <c:f>'nu=F(P,T)'!$AD$21</c:f>
              <c:strCache>
                <c:ptCount val="1"/>
                <c:pt idx="0">
                  <c:v>0,40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'nu=F(P,T)'!$X$22:$Y$33</c:f>
              <c:numCache/>
            </c:numRef>
          </c:xVal>
          <c:yVal>
            <c:numRef>
              <c:f>'nu=F(P,T)'!$AD$23:$AD$33</c:f>
              <c:numCache/>
            </c:numRef>
          </c:yVal>
          <c:smooth val="0"/>
        </c:ser>
        <c:ser>
          <c:idx val="5"/>
          <c:order val="5"/>
          <c:tx>
            <c:strRef>
              <c:f>'nu=F(P,T)'!$AE$21</c:f>
              <c:strCache>
                <c:ptCount val="1"/>
                <c:pt idx="0">
                  <c:v>0,50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'nu=F(P,T)'!$X$22:$Y$33</c:f>
              <c:numCache/>
            </c:numRef>
          </c:xVal>
          <c:yVal>
            <c:numRef>
              <c:f>'nu=F(P,T)'!$AE$23:$AE$33</c:f>
              <c:numCache/>
            </c:numRef>
          </c:yVal>
          <c:smooth val="0"/>
        </c:ser>
        <c:ser>
          <c:idx val="6"/>
          <c:order val="6"/>
          <c:tx>
            <c:strRef>
              <c:f>'nu=F(P,T)'!$AF$21</c:f>
              <c:strCache>
                <c:ptCount val="1"/>
                <c:pt idx="0">
                  <c:v>0,60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'nu=F(P,T)'!$X$22:$Y$33</c:f>
              <c:numCache/>
            </c:numRef>
          </c:xVal>
          <c:yVal>
            <c:numRef>
              <c:f>'nu=F(P,T)'!$AF$23:$AF$33</c:f>
              <c:numCache/>
            </c:numRef>
          </c:yVal>
          <c:smooth val="0"/>
        </c:ser>
        <c:ser>
          <c:idx val="7"/>
          <c:order val="7"/>
          <c:tx>
            <c:strRef>
              <c:f>'nu=F(P,T)'!$AG$21</c:f>
              <c:strCache>
                <c:ptCount val="1"/>
                <c:pt idx="0">
                  <c:v>0,70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'nu=F(P,T)'!$X$22:$Y$33</c:f>
              <c:numCache/>
            </c:numRef>
          </c:xVal>
          <c:yVal>
            <c:numRef>
              <c:f>'nu=F(P,T)'!$AG$23:$AG$33</c:f>
              <c:numCache/>
            </c:numRef>
          </c:yVal>
          <c:smooth val="0"/>
        </c:ser>
        <c:ser>
          <c:idx val="8"/>
          <c:order val="8"/>
          <c:tx>
            <c:strRef>
              <c:f>'nu=F(P,T)'!$AH$21</c:f>
              <c:strCache>
                <c:ptCount val="1"/>
                <c:pt idx="0">
                  <c:v>0,80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'nu=F(P,T)'!$X$22:$Y$33</c:f>
              <c:numCache/>
            </c:numRef>
          </c:xVal>
          <c:yVal>
            <c:numRef>
              <c:f>'nu=F(P,T)'!$AH$23:$AH$33</c:f>
              <c:numCache/>
            </c:numRef>
          </c:yVal>
          <c:smooth val="0"/>
        </c:ser>
        <c:ser>
          <c:idx val="9"/>
          <c:order val="9"/>
          <c:tx>
            <c:strRef>
              <c:f>'nu=F(P,T)'!$AI$21</c:f>
              <c:strCache>
                <c:ptCount val="1"/>
                <c:pt idx="0">
                  <c:v>0,90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'nu=F(P,T)'!$X$22:$Y$33</c:f>
              <c:numCache/>
            </c:numRef>
          </c:xVal>
          <c:yVal>
            <c:numRef>
              <c:f>'nu=F(P,T)'!$AI$23:$AI$33</c:f>
              <c:numCache/>
            </c:numRef>
          </c:yVal>
          <c:smooth val="0"/>
        </c:ser>
        <c:ser>
          <c:idx val="10"/>
          <c:order val="10"/>
          <c:tx>
            <c:strRef>
              <c:f>'nu=F(P,T)'!$AJ$21</c:f>
              <c:strCache>
                <c:ptCount val="1"/>
                <c:pt idx="0">
                  <c:v>1,00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"/>
            </c:trendlineLbl>
          </c:trendline>
          <c:xVal>
            <c:numRef>
              <c:f>'nu=F(P,T)'!$X$22:$Y$33</c:f>
              <c:numCache/>
            </c:numRef>
          </c:xVal>
          <c:yVal>
            <c:numRef>
              <c:f>'nu=F(P,T)'!$AJ$23:$AJ$33</c:f>
              <c:numCache/>
            </c:numRef>
          </c:yVal>
          <c:smooth val="0"/>
        </c:ser>
        <c:axId val="12820272"/>
        <c:axId val="48273585"/>
      </c:scatterChart>
      <c:valAx>
        <c:axId val="12820272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273585"/>
        <c:crosses val="autoZero"/>
        <c:crossBetween val="midCat"/>
        <c:dispUnits/>
      </c:valAx>
      <c:valAx>
        <c:axId val="4827358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8202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tx>
            <c:strRef>
              <c:f>'nu=F(P,T)'!$X$40</c:f>
              <c:strCache>
                <c:ptCount val="1"/>
                <c:pt idx="0">
                  <c:v>0,50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'nu=F(P,T)'!$Z$38:$AJ$38</c:f>
              <c:numCache/>
            </c:numRef>
          </c:xVal>
          <c:yVal>
            <c:numRef>
              <c:f>'nu=F(P,T)'!$Z$40:$AJ$40</c:f>
              <c:numCache>
                <c:ptCount val="11"/>
                <c:pt idx="0">
                  <c:v>0.5270000000000117</c:v>
                </c:pt>
                <c:pt idx="1">
                  <c:v>0.45406637500000535</c:v>
                </c:pt>
                <c:pt idx="2">
                  <c:v>0.37563100000000205</c:v>
                </c:pt>
                <c:pt idx="3">
                  <c:v>0.29304212499999593</c:v>
                </c:pt>
                <c:pt idx="4">
                  <c:v>0.19564799999999138</c:v>
                </c:pt>
                <c:pt idx="5">
                  <c:v>0.09704687499998599</c:v>
                </c:pt>
                <c:pt idx="6">
                  <c:v>-0.0009630000000235839</c:v>
                </c:pt>
                <c:pt idx="7">
                  <c:v>-0.11358337500002591</c:v>
                </c:pt>
                <c:pt idx="8">
                  <c:v>-0.1690160000000347</c:v>
                </c:pt>
                <c:pt idx="9">
                  <c:v>-0.18746262500004107</c:v>
                </c:pt>
                <c:pt idx="10">
                  <c:v>-0.03512500000005048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'nu=F(P,T)'!$X$41</c:f>
              <c:strCache>
                <c:ptCount val="1"/>
                <c:pt idx="0">
                  <c:v>0,60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'nu=F(P,T)'!$Z$38:$AJ$38</c:f>
              <c:numCache/>
            </c:numRef>
          </c:xVal>
          <c:yVal>
            <c:numRef>
              <c:f>'nu=F(P,T)'!$Z$41:$AJ$41</c:f>
              <c:numCache>
                <c:ptCount val="11"/>
                <c:pt idx="0">
                  <c:v>0.32984000000001146</c:v>
                </c:pt>
                <c:pt idx="1">
                  <c:v>0.28770805600000315</c:v>
                </c:pt>
                <c:pt idx="2">
                  <c:v>0.2381940480000022</c:v>
                </c:pt>
                <c:pt idx="3">
                  <c:v>0.18445271199999347</c:v>
                </c:pt>
                <c:pt idx="4">
                  <c:v>0.13083878399998916</c:v>
                </c:pt>
                <c:pt idx="5">
                  <c:v>0.04180699999997728</c:v>
                </c:pt>
                <c:pt idx="6">
                  <c:v>-0.03094790400002978</c:v>
                </c:pt>
                <c:pt idx="7">
                  <c:v>-0.11973119200003524</c:v>
                </c:pt>
                <c:pt idx="8">
                  <c:v>-0.1468481280000411</c:v>
                </c:pt>
                <c:pt idx="9">
                  <c:v>-0.1346039760000508</c:v>
                </c:pt>
                <c:pt idx="10">
                  <c:v>0.06169599999994091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'nu=F(P,T)'!$X$42</c:f>
              <c:strCache>
                <c:ptCount val="1"/>
                <c:pt idx="0">
                  <c:v>0,70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'nu=F(P,T)'!$Z$38:$AJ$38</c:f>
              <c:numCache/>
            </c:numRef>
          </c:xVal>
          <c:yVal>
            <c:numRef>
              <c:f>'nu=F(P,T)'!$Z$42:$AJ$42</c:f>
              <c:numCache>
                <c:ptCount val="11"/>
                <c:pt idx="0">
                  <c:v>0.1495200000000132</c:v>
                </c:pt>
                <c:pt idx="1">
                  <c:v>0.13699641300000387</c:v>
                </c:pt>
                <c:pt idx="2">
                  <c:v>0.11666010400000104</c:v>
                </c:pt>
                <c:pt idx="3">
                  <c:v>0.09005875099999017</c:v>
                </c:pt>
                <c:pt idx="4">
                  <c:v>0.04514003199998662</c:v>
                </c:pt>
                <c:pt idx="5">
                  <c:v>-0.00419837500002096</c:v>
                </c:pt>
                <c:pt idx="6">
                  <c:v>-0.053778792000027664</c:v>
                </c:pt>
                <c:pt idx="7">
                  <c:v>-0.12342354100003661</c:v>
                </c:pt>
                <c:pt idx="8">
                  <c:v>-0.1279549440000487</c:v>
                </c:pt>
                <c:pt idx="9">
                  <c:v>-0.09319532300005307</c:v>
                </c:pt>
                <c:pt idx="10">
                  <c:v>0.1390329999999338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'nu=F(P,T)'!$X$43</c:f>
              <c:strCache>
                <c:ptCount val="1"/>
                <c:pt idx="0">
                  <c:v>0,80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'nu=F(P,T)'!$Z$38:$AJ$38</c:f>
              <c:numCache/>
            </c:numRef>
          </c:xVal>
          <c:yVal>
            <c:numRef>
              <c:f>'nu=F(P,T)'!$Z$43:$AJ$43</c:f>
              <c:numCache>
                <c:ptCount val="11"/>
                <c:pt idx="0">
                  <c:v>-0.008719999999987849</c:v>
                </c:pt>
                <c:pt idx="1">
                  <c:v>0.005387392000004709</c:v>
                </c:pt>
                <c:pt idx="2">
                  <c:v>0.011782335999996008</c:v>
                </c:pt>
                <c:pt idx="3">
                  <c:v>0.011897983999990203</c:v>
                </c:pt>
                <c:pt idx="4">
                  <c:v>-0.009232512000016513</c:v>
                </c:pt>
                <c:pt idx="5">
                  <c:v>-0.0357760000000269</c:v>
                </c:pt>
                <c:pt idx="6">
                  <c:v>-0.06657932800003508</c:v>
                </c:pt>
                <c:pt idx="7">
                  <c:v>-0.12048934400004185</c:v>
                </c:pt>
                <c:pt idx="8">
                  <c:v>-0.11035289600005527</c:v>
                </c:pt>
                <c:pt idx="9">
                  <c:v>-0.06101683200006747</c:v>
                </c:pt>
                <c:pt idx="10">
                  <c:v>0.19267199999992357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'nu=F(P,T)'!$X$44</c:f>
              <c:strCache>
                <c:ptCount val="1"/>
                <c:pt idx="0">
                  <c:v>0,90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'nu=F(P,T)'!$Z$38:$AJ$38</c:f>
              <c:numCache/>
            </c:numRef>
          </c:xVal>
          <c:yVal>
            <c:numRef>
              <c:f>'nu=F(P,T)'!$Z$44:$AJ$44</c:f>
              <c:numCache>
                <c:ptCount val="11"/>
                <c:pt idx="0">
                  <c:v>-0.14363999999999066</c:v>
                </c:pt>
                <c:pt idx="1">
                  <c:v>-0.10366306099999889</c:v>
                </c:pt>
                <c:pt idx="2">
                  <c:v>-0.07068608800000575</c:v>
                </c:pt>
                <c:pt idx="3">
                  <c:v>-0.0449918470000128</c:v>
                </c:pt>
                <c:pt idx="4">
                  <c:v>-0.04306310400001934</c:v>
                </c:pt>
                <c:pt idx="5">
                  <c:v>-0.049732625000029174</c:v>
                </c:pt>
                <c:pt idx="6">
                  <c:v>-0.06547317600004021</c:v>
                </c:pt>
                <c:pt idx="7">
                  <c:v>-0.10975752300005226</c:v>
                </c:pt>
                <c:pt idx="8">
                  <c:v>-0.09205843200006569</c:v>
                </c:pt>
                <c:pt idx="9">
                  <c:v>-0.040848669000073556</c:v>
                </c:pt>
                <c:pt idx="10">
                  <c:v>0.22039899999991164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'nu=F(P,T)'!$X$45</c:f>
              <c:strCache>
                <c:ptCount val="1"/>
                <c:pt idx="0">
                  <c:v>1,00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'nu=F(P,T)'!$Z$38:$AJ$38</c:f>
              <c:numCache/>
            </c:numRef>
          </c:xVal>
          <c:yVal>
            <c:numRef>
              <c:f>'nu=F(P,T)'!$Z$45:$AJ$45</c:f>
              <c:numCache>
                <c:ptCount val="11"/>
                <c:pt idx="0">
                  <c:v>-0.25299999999998946</c:v>
                </c:pt>
                <c:pt idx="1">
                  <c:v>-0.18869899999999795</c:v>
                </c:pt>
                <c:pt idx="2">
                  <c:v>-0.12999200000000677</c:v>
                </c:pt>
                <c:pt idx="3">
                  <c:v>-0.07857300000001644</c:v>
                </c:pt>
                <c:pt idx="4">
                  <c:v>-0.05513600000002583</c:v>
                </c:pt>
                <c:pt idx="5">
                  <c:v>-0.04387500000003541</c:v>
                </c:pt>
                <c:pt idx="6">
                  <c:v>-0.04658400000004903</c:v>
                </c:pt>
                <c:pt idx="7">
                  <c:v>-0.08905700000006078</c:v>
                </c:pt>
                <c:pt idx="8">
                  <c:v>-0.07408800000007432</c:v>
                </c:pt>
                <c:pt idx="9">
                  <c:v>-0.033471000000087514</c:v>
                </c:pt>
                <c:pt idx="10">
                  <c:v>0.2179999999998934</c:v>
                </c:pt>
              </c:numCache>
            </c:numRef>
          </c:yVal>
          <c:smooth val="0"/>
        </c:ser>
        <c:ser>
          <c:idx val="8"/>
          <c:order val="6"/>
          <c:tx>
            <c:strRef>
              <c:f>'nu=F(P,T)'!$X$46</c:f>
              <c:strCache>
                <c:ptCount val="1"/>
                <c:pt idx="0">
                  <c:v>1,10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'nu=F(P,T)'!$Z$38:$AJ$38</c:f>
              <c:numCache/>
            </c:numRef>
          </c:xVal>
          <c:yVal>
            <c:numRef>
              <c:f>'nu=F(P,T)'!$Z$46:$AJ$46</c:f>
              <c:numCache>
                <c:ptCount val="11"/>
                <c:pt idx="0">
                  <c:v>-0.33255999999999375</c:v>
                </c:pt>
                <c:pt idx="1">
                  <c:v>-0.24526447900000292</c:v>
                </c:pt>
                <c:pt idx="2">
                  <c:v>-0.1603822320000141</c:v>
                </c:pt>
                <c:pt idx="3">
                  <c:v>-0.08480773300002298</c:v>
                </c:pt>
                <c:pt idx="4">
                  <c:v>-0.03923545600003209</c:v>
                </c:pt>
                <c:pt idx="5">
                  <c:v>-0.0130098750000478</c:v>
                </c:pt>
                <c:pt idx="6">
                  <c:v>-0.00803546400006283</c:v>
                </c:pt>
                <c:pt idx="7">
                  <c:v>-0.05521669700007337</c:v>
                </c:pt>
                <c:pt idx="8">
                  <c:v>-0.05345804800009191</c:v>
                </c:pt>
                <c:pt idx="9">
                  <c:v>-0.038663991000106535</c:v>
                </c:pt>
                <c:pt idx="10">
                  <c:v>0.18326099999987377</c:v>
                </c:pt>
              </c:numCache>
            </c:numRef>
          </c:yVal>
          <c:smooth val="0"/>
        </c:ser>
        <c:ser>
          <c:idx val="9"/>
          <c:order val="7"/>
          <c:tx>
            <c:strRef>
              <c:f>'nu=F(P,T)'!$X$47</c:f>
              <c:strCache>
                <c:ptCount val="1"/>
                <c:pt idx="0">
                  <c:v>1,20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'nu=F(P,T)'!$Z$38:$AJ$38</c:f>
              <c:numCache/>
            </c:numRef>
          </c:xVal>
          <c:yVal>
            <c:numRef>
              <c:f>'nu=F(P,T)'!$Z$47:$AJ$47</c:f>
              <c:numCache>
                <c:ptCount val="11"/>
                <c:pt idx="0">
                  <c:v>-0.380079999999996</c:v>
                </c:pt>
                <c:pt idx="1">
                  <c:v>-0.2709035520000036</c:v>
                </c:pt>
                <c:pt idx="2">
                  <c:v>-0.1611036160000161</c:v>
                </c:pt>
                <c:pt idx="3">
                  <c:v>-0.059658304000027584</c:v>
                </c:pt>
                <c:pt idx="4">
                  <c:v>0.005854271999961469</c:v>
                </c:pt>
                <c:pt idx="5">
                  <c:v>0.04605599999995036</c:v>
                </c:pt>
                <c:pt idx="6">
                  <c:v>0.05304876799992897</c:v>
                </c:pt>
                <c:pt idx="7">
                  <c:v>-0.006065536000086524</c:v>
                </c:pt>
                <c:pt idx="8">
                  <c:v>-0.029185024000099702</c:v>
                </c:pt>
                <c:pt idx="9">
                  <c:v>-0.0582078080001196</c:v>
                </c:pt>
                <c:pt idx="10">
                  <c:v>0.1119679999998624</c:v>
                </c:pt>
              </c:numCache>
            </c:numRef>
          </c:yVal>
          <c:smooth val="0"/>
        </c:ser>
        <c:ser>
          <c:idx val="10"/>
          <c:order val="8"/>
          <c:tx>
            <c:strRef>
              <c:f>'nu=F(P,T)'!$X$48</c:f>
              <c:strCache>
                <c:ptCount val="1"/>
                <c:pt idx="0">
                  <c:v>1,30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'nu=F(P,T)'!$Z$38:$AJ$38</c:f>
              <c:numCache/>
            </c:numRef>
          </c:xVal>
          <c:yVal>
            <c:numRef>
              <c:f>'nu=F(P,T)'!$Z$48:$AJ$48</c:f>
              <c:numCache>
                <c:ptCount val="11"/>
                <c:pt idx="0">
                  <c:v>-0.3933199999999992</c:v>
                </c:pt>
                <c:pt idx="1">
                  <c:v>-0.26216027300001343</c:v>
                </c:pt>
                <c:pt idx="2">
                  <c:v>-0.12740298400002104</c:v>
                </c:pt>
                <c:pt idx="3">
                  <c:v>-8.697100003374203E-05</c:v>
                </c:pt>
                <c:pt idx="4">
                  <c:v>0.08534892799994864</c:v>
                </c:pt>
                <c:pt idx="5">
                  <c:v>0.13651587499993667</c:v>
                </c:pt>
                <c:pt idx="6">
                  <c:v>0.14154503199992163</c:v>
                </c:pt>
                <c:pt idx="7">
                  <c:v>0.061567560999900905</c:v>
                </c:pt>
                <c:pt idx="8">
                  <c:v>-0.00028537600012157327</c:v>
                </c:pt>
                <c:pt idx="9">
                  <c:v>-0.08988261700014277</c:v>
                </c:pt>
                <c:pt idx="10">
                  <c:v>0.0029069999998299068</c:v>
                </c:pt>
              </c:numCache>
            </c:numRef>
          </c:yVal>
          <c:smooth val="0"/>
        </c:ser>
        <c:ser>
          <c:idx val="11"/>
          <c:order val="9"/>
          <c:tx>
            <c:strRef>
              <c:f>'nu=F(P,T)'!$X$49</c:f>
              <c:strCache>
                <c:ptCount val="1"/>
                <c:pt idx="0">
                  <c:v>1,40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'nu=F(P,T)'!$Z$38:$AJ$38</c:f>
              <c:numCache/>
            </c:numRef>
          </c:xVal>
          <c:yVal>
            <c:numRef>
              <c:f>'nu=F(P,T)'!$Z$49:$AJ$49</c:f>
              <c:numCache>
                <c:ptCount val="11"/>
                <c:pt idx="0">
                  <c:v>-0.3690400000000018</c:v>
                </c:pt>
                <c:pt idx="1">
                  <c:v>-0.2165786960000169</c:v>
                </c:pt>
                <c:pt idx="2">
                  <c:v>-0.05552716800002244</c:v>
                </c:pt>
                <c:pt idx="3">
                  <c:v>0.09694400799995861</c:v>
                </c:pt>
                <c:pt idx="4">
                  <c:v>0.20246425599994566</c:v>
                </c:pt>
                <c:pt idx="5">
                  <c:v>0.26256299999992905</c:v>
                </c:pt>
                <c:pt idx="6">
                  <c:v>0.260329663999908</c:v>
                </c:pt>
                <c:pt idx="7">
                  <c:v>0.14885367199988764</c:v>
                </c:pt>
                <c:pt idx="8">
                  <c:v>0.03522444799986246</c:v>
                </c:pt>
                <c:pt idx="9">
                  <c:v>-0.13746858400016748</c:v>
                </c:pt>
                <c:pt idx="10">
                  <c:v>-0.14813600000018567</c:v>
                </c:pt>
              </c:numCache>
            </c:numRef>
          </c:yVal>
          <c:smooth val="0"/>
        </c:ser>
        <c:ser>
          <c:idx val="0"/>
          <c:order val="10"/>
          <c:tx>
            <c:strRef>
              <c:f>'nu=F(P,T)'!$X$50</c:f>
              <c:strCache>
                <c:ptCount val="1"/>
                <c:pt idx="0">
                  <c:v>1,50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'nu=F(P,T)'!$Z$38:$AJ$38</c:f>
              <c:numCache/>
            </c:numRef>
          </c:xVal>
          <c:yVal>
            <c:numRef>
              <c:f>'nu=F(P,T)'!$Z$50:$AJ$50</c:f>
              <c:numCache>
                <c:ptCount val="11"/>
                <c:pt idx="0">
                  <c:v>-0.30400000000000915</c:v>
                </c:pt>
                <c:pt idx="1">
                  <c:v>-0.13170287500001976</c:v>
                </c:pt>
                <c:pt idx="2">
                  <c:v>0.05627699999996594</c:v>
                </c:pt>
                <c:pt idx="3">
                  <c:v>0.236472374999952</c:v>
                </c:pt>
                <c:pt idx="4">
                  <c:v>0.36141599999993446</c:v>
                </c:pt>
                <c:pt idx="5">
                  <c:v>0.4283906249999134</c:v>
                </c:pt>
                <c:pt idx="6">
                  <c:v>0.41227899999989503</c:v>
                </c:pt>
                <c:pt idx="7">
                  <c:v>0.25996387499986895</c:v>
                </c:pt>
                <c:pt idx="8">
                  <c:v>0.0783279999998463</c:v>
                </c:pt>
                <c:pt idx="9">
                  <c:v>-0.19874587500018492</c:v>
                </c:pt>
                <c:pt idx="10">
                  <c:v>-0.3443750000002197</c:v>
                </c:pt>
              </c:numCache>
            </c:numRef>
          </c:yVal>
          <c:smooth val="0"/>
        </c:ser>
        <c:axId val="31809082"/>
        <c:axId val="17846283"/>
      </c:scatterChart>
      <c:valAx>
        <c:axId val="31809082"/>
        <c:scaling>
          <c:orientation val="minMax"/>
          <c:max val="1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46283"/>
        <c:crossesAt val="-1"/>
        <c:crossBetween val="midCat"/>
        <c:dispUnits/>
      </c:valAx>
      <c:valAx>
        <c:axId val="1784628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090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strRef>
              <c:f>'nu=F(P,T)'!$Z$38</c:f>
              <c:strCache>
                <c:ptCount val="1"/>
                <c:pt idx="0">
                  <c:v>0,00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'nu=F(P,T)'!$X$40:$X$50</c:f>
              <c:numCache/>
            </c:numRef>
          </c:xVal>
          <c:yVal>
            <c:numRef>
              <c:f>'nu=F(P,T)'!$Z$40:$Z$50</c:f>
              <c:numCache>
                <c:ptCount val="11"/>
                <c:pt idx="0">
                  <c:v>0.5095000000000134</c:v>
                </c:pt>
                <c:pt idx="1">
                  <c:v>0.3160000000000114</c:v>
                </c:pt>
                <c:pt idx="2">
                  <c:v>0.1379000000000108</c:v>
                </c:pt>
                <c:pt idx="3">
                  <c:v>-0.01919999999999078</c:v>
                </c:pt>
                <c:pt idx="4">
                  <c:v>-0.15369999999999173</c:v>
                </c:pt>
                <c:pt idx="5">
                  <c:v>-0.2629999999999928</c:v>
                </c:pt>
                <c:pt idx="6">
                  <c:v>-0.3424999999999976</c:v>
                </c:pt>
                <c:pt idx="7">
                  <c:v>-0.38959999999999795</c:v>
                </c:pt>
                <c:pt idx="8">
                  <c:v>-0.4017000000000017</c:v>
                </c:pt>
                <c:pt idx="9">
                  <c:v>-0.37520000000000664</c:v>
                </c:pt>
                <c:pt idx="10">
                  <c:v>-0.30650000000001043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'nu=F(P,T)'!$AA$38</c:f>
              <c:strCache>
                <c:ptCount val="1"/>
                <c:pt idx="0">
                  <c:v>0,10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'nu=F(P,T)'!$X$40:$X$50</c:f>
              <c:numCache/>
            </c:numRef>
          </c:xVal>
          <c:yVal>
            <c:numRef>
              <c:f>'nu=F(P,T)'!$AA$40:$AA$50</c:f>
              <c:numCache>
                <c:ptCount val="11"/>
                <c:pt idx="0">
                  <c:v>0.421506375000007</c:v>
                </c:pt>
                <c:pt idx="1">
                  <c:v>0.259834856000003</c:v>
                </c:pt>
                <c:pt idx="2">
                  <c:v>0.11264901300000396</c:v>
                </c:pt>
                <c:pt idx="3">
                  <c:v>-0.01613860799999678</c:v>
                </c:pt>
                <c:pt idx="4">
                  <c:v>-0.12261546100000054</c:v>
                </c:pt>
                <c:pt idx="5">
                  <c:v>-0.2048690000000004</c:v>
                </c:pt>
                <c:pt idx="6">
                  <c:v>-0.2579866790000054</c:v>
                </c:pt>
                <c:pt idx="7">
                  <c:v>-0.2790559520000073</c:v>
                </c:pt>
                <c:pt idx="8">
                  <c:v>-0.2641642730000129</c:v>
                </c:pt>
                <c:pt idx="9">
                  <c:v>-0.2103990960000175</c:v>
                </c:pt>
                <c:pt idx="10">
                  <c:v>-0.11484787500002369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'nu=F(P,T)'!$AB$38</c:f>
              <c:strCache>
                <c:ptCount val="1"/>
                <c:pt idx="0">
                  <c:v>0,20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'nu=F(P,T)'!$X$40:$X$50</c:f>
              <c:numCache/>
            </c:numRef>
          </c:xVal>
          <c:yVal>
            <c:numRef>
              <c:f>'nu=F(P,T)'!$AB$40:$AB$50</c:f>
              <c:numCache>
                <c:ptCount val="11"/>
                <c:pt idx="0">
                  <c:v>0.3308010000000028</c:v>
                </c:pt>
                <c:pt idx="1">
                  <c:v>0.19892684800000104</c:v>
                </c:pt>
                <c:pt idx="2">
                  <c:v>0.0820661040000008</c:v>
                </c:pt>
                <c:pt idx="3">
                  <c:v>-0.01849286400000416</c:v>
                </c:pt>
                <c:pt idx="4">
                  <c:v>-0.09646168800000687</c:v>
                </c:pt>
                <c:pt idx="5">
                  <c:v>-0.15055200000001</c:v>
                </c:pt>
                <c:pt idx="6">
                  <c:v>-0.17447543200001547</c:v>
                </c:pt>
                <c:pt idx="7">
                  <c:v>-0.16694361600001528</c:v>
                </c:pt>
                <c:pt idx="8">
                  <c:v>-0.12266818400002322</c:v>
                </c:pt>
                <c:pt idx="9">
                  <c:v>-0.03736076800002408</c:v>
                </c:pt>
                <c:pt idx="10">
                  <c:v>0.09126699999997001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'nu=F(P,T)'!$AC$38</c:f>
              <c:strCache>
                <c:ptCount val="1"/>
                <c:pt idx="0">
                  <c:v>0,30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'nu=F(P,T)'!$X$40:$X$50</c:f>
              <c:numCache/>
            </c:numRef>
          </c:xVal>
          <c:yVal>
            <c:numRef>
              <c:f>'nu=F(P,T)'!$AC$40:$AC$50</c:f>
              <c:numCache>
                <c:ptCount val="11"/>
                <c:pt idx="0">
                  <c:v>0.23717212499999718</c:v>
                </c:pt>
                <c:pt idx="1">
                  <c:v>0.13488511199999387</c:v>
                </c:pt>
                <c:pt idx="2">
                  <c:v>0.04613535099999133</c:v>
                </c:pt>
                <c:pt idx="3">
                  <c:v>-0.02645441600001064</c:v>
                </c:pt>
                <c:pt idx="4">
                  <c:v>-0.07726144700001214</c:v>
                </c:pt>
                <c:pt idx="5">
                  <c:v>-0.10366300000001516</c:v>
                </c:pt>
                <c:pt idx="6">
                  <c:v>-0.10103633300002457</c:v>
                </c:pt>
                <c:pt idx="7">
                  <c:v>-0.06475870400002393</c:v>
                </c:pt>
                <c:pt idx="8">
                  <c:v>0.00879262899997002</c:v>
                </c:pt>
                <c:pt idx="9">
                  <c:v>0.12324040799996183</c:v>
                </c:pt>
                <c:pt idx="10">
                  <c:v>0.28420737499995496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'nu=F(P,T)'!$AD$38</c:f>
              <c:strCache>
                <c:ptCount val="1"/>
                <c:pt idx="0">
                  <c:v>0,40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'nu=F(P,T)'!$X$40:$X$50</c:f>
              <c:numCache/>
            </c:numRef>
          </c:xVal>
          <c:yVal>
            <c:numRef>
              <c:f>'nu=F(P,T)'!$AD$40:$AD$50</c:f>
              <c:numCache>
                <c:ptCount val="11"/>
                <c:pt idx="0">
                  <c:v>0.13540799999999464</c:v>
                </c:pt>
                <c:pt idx="1">
                  <c:v>0.07731878399999204</c:v>
                </c:pt>
                <c:pt idx="2">
                  <c:v>-0.002159168000011036</c:v>
                </c:pt>
                <c:pt idx="3">
                  <c:v>-0.05021491200001549</c:v>
                </c:pt>
                <c:pt idx="4">
                  <c:v>-0.07703750400001752</c:v>
                </c:pt>
                <c:pt idx="5">
                  <c:v>-0.08081600000002709</c:v>
                </c:pt>
                <c:pt idx="6">
                  <c:v>-0.05473945600003205</c:v>
                </c:pt>
                <c:pt idx="7">
                  <c:v>0.0030030719999665223</c:v>
                </c:pt>
                <c:pt idx="8">
                  <c:v>0.09822252799995113</c:v>
                </c:pt>
                <c:pt idx="9">
                  <c:v>0.23472985599995155</c:v>
                </c:pt>
                <c:pt idx="10">
                  <c:v>0.4173359999999384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'nu=F(P,T)'!$AE$38</c:f>
              <c:strCache>
                <c:ptCount val="1"/>
                <c:pt idx="0">
                  <c:v>0,50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'nu=F(P,T)'!$X$40:$X$50</c:f>
              <c:numCache/>
            </c:numRef>
          </c:xVal>
          <c:yVal>
            <c:numRef>
              <c:f>'nu=F(P,T)'!$AE$40:$AE$50</c:f>
              <c:numCache>
                <c:ptCount val="11"/>
                <c:pt idx="0">
                  <c:v>0.03829687499998791</c:v>
                </c:pt>
                <c:pt idx="1">
                  <c:v>-0.01016300000001813</c:v>
                </c:pt>
                <c:pt idx="2">
                  <c:v>-0.049833375000018165</c:v>
                </c:pt>
                <c:pt idx="3">
                  <c:v>-0.07496600000002118</c:v>
                </c:pt>
                <c:pt idx="4">
                  <c:v>-0.08181262500002973</c:v>
                </c:pt>
                <c:pt idx="5">
                  <c:v>-0.06762500000003158</c:v>
                </c:pt>
                <c:pt idx="6">
                  <c:v>-0.026654875000044598</c:v>
                </c:pt>
                <c:pt idx="7">
                  <c:v>0.044845999999953534</c:v>
                </c:pt>
                <c:pt idx="8">
                  <c:v>0.15062587499994606</c:v>
                </c:pt>
                <c:pt idx="9">
                  <c:v>0.2954329999999352</c:v>
                </c:pt>
                <c:pt idx="10">
                  <c:v>0.48401562499992323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'nu=F(P,T)'!$AF$38</c:f>
              <c:strCache>
                <c:ptCount val="1"/>
                <c:pt idx="0">
                  <c:v>0,60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'nu=F(P,T)'!$X$40:$X$50</c:f>
              <c:numCache/>
            </c:numRef>
          </c:xVal>
          <c:yVal>
            <c:numRef>
              <c:f>'nu=F(P,T)'!$AF$40:$AF$50</c:f>
              <c:numCache>
                <c:ptCount val="11"/>
                <c:pt idx="0">
                  <c:v>-0.05137300000001943</c:v>
                </c:pt>
                <c:pt idx="1">
                  <c:v>-0.07495110400002503</c:v>
                </c:pt>
                <c:pt idx="2">
                  <c:v>-0.0919031920000215</c:v>
                </c:pt>
                <c:pt idx="3">
                  <c:v>-0.0988993280000301</c:v>
                </c:pt>
                <c:pt idx="4">
                  <c:v>-0.09160957600003883</c:v>
                </c:pt>
                <c:pt idx="5">
                  <c:v>-0.06570400000004284</c:v>
                </c:pt>
                <c:pt idx="6">
                  <c:v>-0.01885266400005392</c:v>
                </c:pt>
                <c:pt idx="7">
                  <c:v>0.05227436799993512</c:v>
                </c:pt>
                <c:pt idx="8">
                  <c:v>0.15300703199993038</c:v>
                </c:pt>
                <c:pt idx="9">
                  <c:v>0.28667526399991416</c:v>
                </c:pt>
                <c:pt idx="10">
                  <c:v>0.4566089999999079</c:v>
                </c:pt>
              </c:numCache>
            </c:numRef>
          </c:yVal>
          <c:smooth val="0"/>
        </c:ser>
        <c:ser>
          <c:idx val="8"/>
          <c:order val="7"/>
          <c:tx>
            <c:strRef>
              <c:f>'nu=F(P,T)'!$AG$38</c:f>
              <c:strCache>
                <c:ptCount val="1"/>
                <c:pt idx="0">
                  <c:v>0,70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'nu=F(P,T)'!$X$40:$X$50</c:f>
              <c:numCache/>
            </c:numRef>
          </c:xVal>
          <c:yVal>
            <c:numRef>
              <c:f>'nu=F(P,T)'!$AG$40:$AG$50</c:f>
              <c:numCache>
                <c:ptCount val="11"/>
                <c:pt idx="0">
                  <c:v>-0.14781337500002323</c:v>
                </c:pt>
                <c:pt idx="1">
                  <c:v>-0.14843639200002912</c:v>
                </c:pt>
                <c:pt idx="2">
                  <c:v>-0.1473845410000294</c:v>
                </c:pt>
                <c:pt idx="3">
                  <c:v>-0.14020654400003707</c:v>
                </c:pt>
                <c:pt idx="4">
                  <c:v>-0.12545112300004746</c:v>
                </c:pt>
                <c:pt idx="5">
                  <c:v>-0.10066700000005113</c:v>
                </c:pt>
                <c:pt idx="6">
                  <c:v>-0.062402897000062296</c:v>
                </c:pt>
                <c:pt idx="7">
                  <c:v>-0.008207536000075066</c:v>
                </c:pt>
                <c:pt idx="8">
                  <c:v>0.06537036099991411</c:v>
                </c:pt>
                <c:pt idx="9">
                  <c:v>0.1597820719999028</c:v>
                </c:pt>
                <c:pt idx="10">
                  <c:v>0.2794788749998922</c:v>
                </c:pt>
              </c:numCache>
            </c:numRef>
          </c:yVal>
          <c:smooth val="0"/>
        </c:ser>
        <c:ser>
          <c:idx val="9"/>
          <c:order val="8"/>
          <c:tx>
            <c:strRef>
              <c:f>'nu=F(P,T)'!$AH$38</c:f>
              <c:strCache>
                <c:ptCount val="1"/>
                <c:pt idx="0">
                  <c:v>0,80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'nu=F(P,T)'!$X$40:$X$50</c:f>
              <c:numCache/>
            </c:numRef>
          </c:xVal>
          <c:yVal>
            <c:numRef>
              <c:f>'nu=F(P,T)'!$AH$40:$AH$50</c:f>
              <c:numCache>
                <c:ptCount val="11"/>
                <c:pt idx="0">
                  <c:v>-0.17823600000003026</c:v>
                </c:pt>
                <c:pt idx="1">
                  <c:v>-0.15200972800003498</c:v>
                </c:pt>
                <c:pt idx="2">
                  <c:v>-0.13029334400004444</c:v>
                </c:pt>
                <c:pt idx="3">
                  <c:v>-0.11107929600004951</c:v>
                </c:pt>
                <c:pt idx="4">
                  <c:v>-0.09236003200005882</c:v>
                </c:pt>
                <c:pt idx="5">
                  <c:v>-0.07512800000006337</c:v>
                </c:pt>
                <c:pt idx="6">
                  <c:v>-0.05637564800007766</c:v>
                </c:pt>
                <c:pt idx="7">
                  <c:v>-0.035095424000086695</c:v>
                </c:pt>
                <c:pt idx="8">
                  <c:v>-0.010279776000107432</c:v>
                </c:pt>
                <c:pt idx="9">
                  <c:v>0.020078847999883465</c:v>
                </c:pt>
                <c:pt idx="10">
                  <c:v>0.05698799999986903</c:v>
                </c:pt>
              </c:numCache>
            </c:numRef>
          </c:yVal>
          <c:smooth val="0"/>
        </c:ser>
        <c:ser>
          <c:idx val="10"/>
          <c:order val="9"/>
          <c:tx>
            <c:strRef>
              <c:f>'nu=F(P,T)'!$AI$38</c:f>
              <c:strCache>
                <c:ptCount val="1"/>
                <c:pt idx="0">
                  <c:v>0,90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'nu=F(P,T)'!$X$40:$X$50</c:f>
              <c:numCache/>
            </c:numRef>
          </c:xVal>
          <c:yVal>
            <c:numRef>
              <c:f>'nu=F(P,T)'!$AI$40:$AI$50</c:f>
              <c:numCache>
                <c:ptCount val="11"/>
                <c:pt idx="0">
                  <c:v>-0.1618526250000336</c:v>
                </c:pt>
                <c:pt idx="1">
                  <c:v>-0.1070619760000433</c:v>
                </c:pt>
                <c:pt idx="2">
                  <c:v>-0.06564552300004678</c:v>
                </c:pt>
                <c:pt idx="3">
                  <c:v>-0.035709232000062485</c:v>
                </c:pt>
                <c:pt idx="4">
                  <c:v>-0.020359069000065233</c:v>
                </c:pt>
                <c:pt idx="5">
                  <c:v>-0.02070100000007713</c:v>
                </c:pt>
                <c:pt idx="6">
                  <c:v>-0.03684099100009419</c:v>
                </c:pt>
                <c:pt idx="7">
                  <c:v>-0.07088500800010067</c:v>
                </c:pt>
                <c:pt idx="8">
                  <c:v>-0.1209390170001221</c:v>
                </c:pt>
                <c:pt idx="9">
                  <c:v>-0.1911089840001381</c:v>
                </c:pt>
                <c:pt idx="10">
                  <c:v>-0.27950087500015997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'nu=F(P,T)'!$AJ$38</c:f>
              <c:strCache>
                <c:ptCount val="1"/>
                <c:pt idx="0">
                  <c:v>1,00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9933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'nu=F(P,T)'!$X$40:$X$50</c:f>
              <c:numCache/>
            </c:numRef>
          </c:xVal>
          <c:yVal>
            <c:numRef>
              <c:f>'nu=F(P,T)'!$AJ$40:$AJ$50</c:f>
              <c:numCache>
                <c:ptCount val="11"/>
                <c:pt idx="0">
                  <c:v>0.03612499999995222</c:v>
                </c:pt>
                <c:pt idx="1">
                  <c:v>0.13201599999994684</c:v>
                </c:pt>
                <c:pt idx="2">
                  <c:v>0.2055429999999454</c:v>
                </c:pt>
                <c:pt idx="3">
                  <c:v>0.2517119999999302</c:v>
                </c:pt>
                <c:pt idx="4">
                  <c:v>0.26752899999991797</c:v>
                </c:pt>
                <c:pt idx="5">
                  <c:v>0.24799999999990874</c:v>
                </c:pt>
                <c:pt idx="6">
                  <c:v>0.1901309999998908</c:v>
                </c:pt>
                <c:pt idx="7">
                  <c:v>0.08892799999988199</c:v>
                </c:pt>
                <c:pt idx="8">
                  <c:v>-0.0576030000001424</c:v>
                </c:pt>
                <c:pt idx="9">
                  <c:v>-0.254456000000161</c:v>
                </c:pt>
                <c:pt idx="10">
                  <c:v>-0.5056250000001867</c:v>
                </c:pt>
              </c:numCache>
            </c:numRef>
          </c:yVal>
          <c:smooth val="0"/>
        </c:ser>
        <c:axId val="26398820"/>
        <c:axId val="36262789"/>
      </c:scatterChart>
      <c:valAx>
        <c:axId val="26398820"/>
        <c:scaling>
          <c:orientation val="minMax"/>
          <c:max val="1.5"/>
          <c:min val="0.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262789"/>
        <c:crossesAt val="-1"/>
        <c:crossBetween val="midCat"/>
        <c:dispUnits/>
      </c:valAx>
      <c:valAx>
        <c:axId val="3626278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crossAx val="263988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16</xdr:row>
      <xdr:rowOff>0</xdr:rowOff>
    </xdr:from>
    <xdr:to>
      <xdr:col>1</xdr:col>
      <xdr:colOff>619125</xdr:colOff>
      <xdr:row>19</xdr:row>
      <xdr:rowOff>28575</xdr:rowOff>
    </xdr:to>
    <xdr:pic>
      <xdr:nvPicPr>
        <xdr:cNvPr id="1" name="Toggle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590800"/>
          <a:ext cx="952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38100</xdr:colOff>
      <xdr:row>2</xdr:row>
      <xdr:rowOff>142875</xdr:rowOff>
    </xdr:from>
    <xdr:to>
      <xdr:col>52</xdr:col>
      <xdr:colOff>161925</xdr:colOff>
      <xdr:row>33</xdr:row>
      <xdr:rowOff>0</xdr:rowOff>
    </xdr:to>
    <xdr:graphicFrame>
      <xdr:nvGraphicFramePr>
        <xdr:cNvPr id="2" name="Chart 768"/>
        <xdr:cNvGraphicFramePr/>
      </xdr:nvGraphicFramePr>
      <xdr:xfrm>
        <a:off x="17373600" y="466725"/>
        <a:ext cx="5153025" cy="487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52</xdr:col>
      <xdr:colOff>219075</xdr:colOff>
      <xdr:row>5</xdr:row>
      <xdr:rowOff>0</xdr:rowOff>
    </xdr:from>
    <xdr:to>
      <xdr:col>66</xdr:col>
      <xdr:colOff>28575</xdr:colOff>
      <xdr:row>33</xdr:row>
      <xdr:rowOff>0</xdr:rowOff>
    </xdr:to>
    <xdr:graphicFrame>
      <xdr:nvGraphicFramePr>
        <xdr:cNvPr id="3" name="Chart 769"/>
        <xdr:cNvGraphicFramePr/>
      </xdr:nvGraphicFramePr>
      <xdr:xfrm>
        <a:off x="22583775" y="809625"/>
        <a:ext cx="4210050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66</xdr:col>
      <xdr:colOff>85725</xdr:colOff>
      <xdr:row>5</xdr:row>
      <xdr:rowOff>0</xdr:rowOff>
    </xdr:from>
    <xdr:to>
      <xdr:col>80</xdr:col>
      <xdr:colOff>152400</xdr:colOff>
      <xdr:row>33</xdr:row>
      <xdr:rowOff>9525</xdr:rowOff>
    </xdr:to>
    <xdr:graphicFrame>
      <xdr:nvGraphicFramePr>
        <xdr:cNvPr id="4" name="Chart 770"/>
        <xdr:cNvGraphicFramePr/>
      </xdr:nvGraphicFramePr>
      <xdr:xfrm>
        <a:off x="26850975" y="809625"/>
        <a:ext cx="4467225" cy="4543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36</xdr:col>
      <xdr:colOff>0</xdr:colOff>
      <xdr:row>34</xdr:row>
      <xdr:rowOff>0</xdr:rowOff>
    </xdr:from>
    <xdr:to>
      <xdr:col>48</xdr:col>
      <xdr:colOff>123825</xdr:colOff>
      <xdr:row>50</xdr:row>
      <xdr:rowOff>19050</xdr:rowOff>
    </xdr:to>
    <xdr:graphicFrame>
      <xdr:nvGraphicFramePr>
        <xdr:cNvPr id="5" name="Chart 783"/>
        <xdr:cNvGraphicFramePr/>
      </xdr:nvGraphicFramePr>
      <xdr:xfrm>
        <a:off x="17335500" y="5505450"/>
        <a:ext cx="3895725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48</xdr:col>
      <xdr:colOff>304800</xdr:colOff>
      <xdr:row>34</xdr:row>
      <xdr:rowOff>0</xdr:rowOff>
    </xdr:from>
    <xdr:to>
      <xdr:col>59</xdr:col>
      <xdr:colOff>142875</xdr:colOff>
      <xdr:row>50</xdr:row>
      <xdr:rowOff>28575</xdr:rowOff>
    </xdr:to>
    <xdr:graphicFrame>
      <xdr:nvGraphicFramePr>
        <xdr:cNvPr id="6" name="Chart 784"/>
        <xdr:cNvGraphicFramePr/>
      </xdr:nvGraphicFramePr>
      <xdr:xfrm>
        <a:off x="21412200" y="5505450"/>
        <a:ext cx="329565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J137"/>
  <sheetViews>
    <sheetView tabSelected="1" workbookViewId="0" topLeftCell="A1">
      <selection activeCell="L17" sqref="L17"/>
    </sheetView>
  </sheetViews>
  <sheetFormatPr defaultColWidth="9.140625" defaultRowHeight="12.75" customHeight="1"/>
  <cols>
    <col min="1" max="1" width="9.140625" style="4" customWidth="1"/>
    <col min="2" max="2" width="9.421875" style="4" bestFit="1" customWidth="1"/>
    <col min="3" max="4" width="7.7109375" style="4" customWidth="1"/>
    <col min="5" max="5" width="7.7109375" style="35" customWidth="1"/>
    <col min="6" max="6" width="7.7109375" style="27" customWidth="1"/>
    <col min="7" max="7" width="7.7109375" style="35" customWidth="1"/>
    <col min="8" max="18" width="7.7109375" style="4" customWidth="1"/>
    <col min="19" max="23" width="4.7109375" style="4" customWidth="1"/>
    <col min="24" max="24" width="5.140625" style="4" bestFit="1" customWidth="1"/>
    <col min="25" max="25" width="4.7109375" style="4" customWidth="1"/>
    <col min="26" max="26" width="8.140625" style="4" bestFit="1" customWidth="1"/>
    <col min="27" max="33" width="7.421875" style="4" bestFit="1" customWidth="1"/>
    <col min="34" max="36" width="8.140625" style="4" bestFit="1" customWidth="1"/>
    <col min="37" max="16384" width="4.7109375" style="4" customWidth="1"/>
  </cols>
  <sheetData>
    <row r="1" spans="24:36" ht="12.75" customHeight="1">
      <c r="X1" s="13"/>
      <c r="Y1" s="14"/>
      <c r="Z1" s="72" t="s">
        <v>79</v>
      </c>
      <c r="AA1" s="63"/>
      <c r="AB1" s="63"/>
      <c r="AC1" s="63"/>
      <c r="AD1" s="63"/>
      <c r="AE1" s="63"/>
      <c r="AF1" s="63"/>
      <c r="AG1" s="63"/>
      <c r="AH1" s="63"/>
      <c r="AI1" s="63"/>
      <c r="AJ1" s="64"/>
    </row>
    <row r="2" spans="1:36" ht="12.75" customHeight="1">
      <c r="A2" s="1" t="s">
        <v>0</v>
      </c>
      <c r="B2" s="2">
        <v>0.01</v>
      </c>
      <c r="C2" s="31">
        <v>1</v>
      </c>
      <c r="D2" s="31">
        <v>2</v>
      </c>
      <c r="E2" s="31">
        <v>3</v>
      </c>
      <c r="F2" s="31">
        <v>4</v>
      </c>
      <c r="G2" s="31">
        <v>5</v>
      </c>
      <c r="H2" s="31">
        <v>6</v>
      </c>
      <c r="I2" s="31">
        <v>7</v>
      </c>
      <c r="J2" s="31">
        <v>8</v>
      </c>
      <c r="K2" s="31">
        <v>9</v>
      </c>
      <c r="L2" s="31">
        <v>10</v>
      </c>
      <c r="M2" s="31">
        <v>11</v>
      </c>
      <c r="N2" s="31">
        <v>12</v>
      </c>
      <c r="O2" s="31">
        <v>13</v>
      </c>
      <c r="P2" s="31">
        <v>14</v>
      </c>
      <c r="Q2" s="31">
        <v>15</v>
      </c>
      <c r="R2" s="31">
        <v>16</v>
      </c>
      <c r="X2" s="15" t="s">
        <v>18</v>
      </c>
      <c r="Y2" s="16"/>
      <c r="Z2" s="65" t="s">
        <v>19</v>
      </c>
      <c r="AA2" s="66"/>
      <c r="AB2" s="66"/>
      <c r="AC2" s="66"/>
      <c r="AD2" s="66"/>
      <c r="AE2" s="66"/>
      <c r="AF2" s="66"/>
      <c r="AG2" s="66"/>
      <c r="AH2" s="66"/>
      <c r="AI2" s="66"/>
      <c r="AJ2" s="67"/>
    </row>
    <row r="3" spans="1:36" ht="12.75" customHeight="1">
      <c r="A3" s="5" t="s">
        <v>1</v>
      </c>
      <c r="C3" s="33">
        <f aca="true" t="shared" si="0" ref="C3:K3">C4</f>
        <v>3.843046529158143</v>
      </c>
      <c r="D3" s="33">
        <f t="shared" si="0"/>
        <v>3.843046529158143</v>
      </c>
      <c r="E3" s="33">
        <f t="shared" si="0"/>
        <v>3.843046529158143</v>
      </c>
      <c r="F3" s="33">
        <f t="shared" si="0"/>
        <v>3.843046529158143</v>
      </c>
      <c r="G3" s="33">
        <f t="shared" si="0"/>
        <v>3.843046529158143</v>
      </c>
      <c r="H3" s="33">
        <f t="shared" si="0"/>
        <v>3.843046529158143</v>
      </c>
      <c r="I3" s="33">
        <f t="shared" si="0"/>
        <v>3.843046529158143</v>
      </c>
      <c r="J3" s="33">
        <f t="shared" si="0"/>
        <v>3.843046529158143</v>
      </c>
      <c r="K3" s="33">
        <f t="shared" si="0"/>
        <v>3.843046529158143</v>
      </c>
      <c r="L3" s="33">
        <f aca="true" t="shared" si="1" ref="L3:R3">L4</f>
        <v>3.843046529158143</v>
      </c>
      <c r="M3" s="33">
        <f t="shared" si="1"/>
        <v>3.843046529158143</v>
      </c>
      <c r="N3" s="33">
        <f t="shared" si="1"/>
        <v>3.843046529158143</v>
      </c>
      <c r="O3" s="33">
        <f t="shared" si="1"/>
        <v>3.843046529158143</v>
      </c>
      <c r="P3" s="33">
        <f t="shared" si="1"/>
        <v>3.843046529158143</v>
      </c>
      <c r="Q3" s="33">
        <f t="shared" si="1"/>
        <v>3.843046529158143</v>
      </c>
      <c r="R3" s="33">
        <f t="shared" si="1"/>
        <v>3.843046529158143</v>
      </c>
      <c r="X3" s="17" t="s">
        <v>20</v>
      </c>
      <c r="Y3" s="16"/>
      <c r="Z3" s="68" t="s">
        <v>21</v>
      </c>
      <c r="AA3" s="69"/>
      <c r="AB3" s="69"/>
      <c r="AC3" s="69"/>
      <c r="AD3" s="69"/>
      <c r="AE3" s="69"/>
      <c r="AF3" s="69"/>
      <c r="AG3" s="69"/>
      <c r="AH3" s="69"/>
      <c r="AI3" s="69"/>
      <c r="AJ3" s="70"/>
    </row>
    <row r="4" spans="1:36" ht="12.75" customHeight="1">
      <c r="A4" s="5" t="s">
        <v>2</v>
      </c>
      <c r="C4" s="34">
        <f>SUM($G$17:$G$137)</f>
        <v>3.8470775474830696</v>
      </c>
      <c r="D4" s="34">
        <f aca="true" t="shared" si="2" ref="D4:J4">SUM($G$17:$G$137)</f>
        <v>3.8470775474830696</v>
      </c>
      <c r="E4" s="34">
        <f t="shared" si="2"/>
        <v>3.8470775474830696</v>
      </c>
      <c r="F4" s="34">
        <f t="shared" si="2"/>
        <v>3.8470775474830696</v>
      </c>
      <c r="G4" s="34">
        <f t="shared" si="2"/>
        <v>3.8470775474830696</v>
      </c>
      <c r="H4" s="34">
        <f t="shared" si="2"/>
        <v>3.8470775474830696</v>
      </c>
      <c r="I4" s="34">
        <f t="shared" si="2"/>
        <v>3.8470775474830696</v>
      </c>
      <c r="J4" s="34">
        <f t="shared" si="2"/>
        <v>3.8470775474830696</v>
      </c>
      <c r="K4" s="34">
        <f>SUM($G$17:$G$137)</f>
        <v>3.8470775474830696</v>
      </c>
      <c r="L4" s="34">
        <f aca="true" t="shared" si="3" ref="L4:R4">SUM($G$17:$G$137)</f>
        <v>3.8470775474830696</v>
      </c>
      <c r="M4" s="34">
        <f t="shared" si="3"/>
        <v>3.8470775474830696</v>
      </c>
      <c r="N4" s="34">
        <f t="shared" si="3"/>
        <v>3.8470775474830696</v>
      </c>
      <c r="O4" s="34">
        <f t="shared" si="3"/>
        <v>3.8470775474830696</v>
      </c>
      <c r="P4" s="34">
        <f t="shared" si="3"/>
        <v>3.8470775474830696</v>
      </c>
      <c r="Q4" s="34">
        <f t="shared" si="3"/>
        <v>3.8470775474830696</v>
      </c>
      <c r="R4" s="34">
        <f t="shared" si="3"/>
        <v>3.8470775474830696</v>
      </c>
      <c r="X4" s="18"/>
      <c r="Y4" s="19"/>
      <c r="Z4" s="20">
        <v>1000</v>
      </c>
      <c r="AA4" s="20">
        <v>950</v>
      </c>
      <c r="AB4" s="20">
        <v>900</v>
      </c>
      <c r="AC4" s="20">
        <v>850</v>
      </c>
      <c r="AD4" s="20">
        <v>800</v>
      </c>
      <c r="AE4" s="20">
        <v>750</v>
      </c>
      <c r="AF4" s="20">
        <v>700</v>
      </c>
      <c r="AG4" s="20">
        <v>650</v>
      </c>
      <c r="AH4" s="20">
        <v>600</v>
      </c>
      <c r="AI4" s="20">
        <v>550</v>
      </c>
      <c r="AJ4" s="20">
        <v>500</v>
      </c>
    </row>
    <row r="5" spans="1:36" ht="12.75" customHeight="1">
      <c r="A5" s="6" t="s">
        <v>3</v>
      </c>
      <c r="C5" s="7" t="str">
        <f aca="true" t="shared" si="4" ref="C5:K5">C6</f>
        <v>up</v>
      </c>
      <c r="D5" s="7" t="str">
        <f t="shared" si="4"/>
        <v>up</v>
      </c>
      <c r="E5" s="33" t="str">
        <f t="shared" si="4"/>
        <v>up</v>
      </c>
      <c r="F5" s="10" t="str">
        <f t="shared" si="4"/>
        <v>up</v>
      </c>
      <c r="G5" s="33" t="str">
        <f t="shared" si="4"/>
        <v>up</v>
      </c>
      <c r="H5" s="7" t="str">
        <f t="shared" si="4"/>
        <v>up</v>
      </c>
      <c r="I5" s="7" t="str">
        <f t="shared" si="4"/>
        <v>up</v>
      </c>
      <c r="J5" s="7" t="str">
        <f t="shared" si="4"/>
        <v>up</v>
      </c>
      <c r="K5" s="7" t="str">
        <f t="shared" si="4"/>
        <v>up</v>
      </c>
      <c r="L5" s="7" t="str">
        <f aca="true" t="shared" si="5" ref="L5:R5">L6</f>
        <v>up</v>
      </c>
      <c r="M5" s="7" t="str">
        <f t="shared" si="5"/>
        <v>up</v>
      </c>
      <c r="N5" s="7" t="str">
        <f t="shared" si="5"/>
        <v>up</v>
      </c>
      <c r="O5" s="7" t="str">
        <f t="shared" si="5"/>
        <v>up</v>
      </c>
      <c r="P5" s="7" t="str">
        <f t="shared" si="5"/>
        <v>up</v>
      </c>
      <c r="Q5" s="7" t="str">
        <f t="shared" si="5"/>
        <v>up</v>
      </c>
      <c r="R5" s="7" t="str">
        <f t="shared" si="5"/>
        <v>up</v>
      </c>
      <c r="X5" s="21"/>
      <c r="Y5" s="19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</row>
    <row r="6" spans="1:36" ht="12.75" customHeight="1">
      <c r="A6" s="6" t="s">
        <v>4</v>
      </c>
      <c r="C6" s="7" t="str">
        <f aca="true" t="shared" si="6" ref="C6:K6">IF(C4&lt;C3,"down","up")</f>
        <v>up</v>
      </c>
      <c r="D6" s="7" t="str">
        <f t="shared" si="6"/>
        <v>up</v>
      </c>
      <c r="E6" s="33" t="str">
        <f t="shared" si="6"/>
        <v>up</v>
      </c>
      <c r="F6" s="10" t="str">
        <f t="shared" si="6"/>
        <v>up</v>
      </c>
      <c r="G6" s="33" t="str">
        <f t="shared" si="6"/>
        <v>up</v>
      </c>
      <c r="H6" s="7" t="str">
        <f t="shared" si="6"/>
        <v>up</v>
      </c>
      <c r="I6" s="7" t="str">
        <f t="shared" si="6"/>
        <v>up</v>
      </c>
      <c r="J6" s="7" t="str">
        <f t="shared" si="6"/>
        <v>up</v>
      </c>
      <c r="K6" s="7" t="str">
        <f t="shared" si="6"/>
        <v>up</v>
      </c>
      <c r="L6" s="7" t="str">
        <f aca="true" t="shared" si="7" ref="L6:R6">IF(L4&lt;L3,"down","up")</f>
        <v>up</v>
      </c>
      <c r="M6" s="7" t="str">
        <f t="shared" si="7"/>
        <v>up</v>
      </c>
      <c r="N6" s="7" t="str">
        <f t="shared" si="7"/>
        <v>up</v>
      </c>
      <c r="O6" s="7" t="str">
        <f t="shared" si="7"/>
        <v>up</v>
      </c>
      <c r="P6" s="7" t="str">
        <f t="shared" si="7"/>
        <v>up</v>
      </c>
      <c r="Q6" s="7" t="str">
        <f t="shared" si="7"/>
        <v>up</v>
      </c>
      <c r="R6" s="7" t="str">
        <f t="shared" si="7"/>
        <v>up</v>
      </c>
      <c r="X6" s="20">
        <v>-40</v>
      </c>
      <c r="Y6" s="23"/>
      <c r="Z6" s="12">
        <v>1.0137E-05</v>
      </c>
      <c r="AA6" s="12">
        <v>1.067E-05</v>
      </c>
      <c r="AB6" s="12">
        <v>1.1259999999999999E-05</v>
      </c>
      <c r="AC6" s="12">
        <v>1.1924E-05</v>
      </c>
      <c r="AD6" s="12">
        <v>1.2666E-05</v>
      </c>
      <c r="AE6" s="12">
        <v>1.3515E-05</v>
      </c>
      <c r="AF6" s="12">
        <v>1.4488E-05</v>
      </c>
      <c r="AG6" s="12">
        <v>1.5585E-05</v>
      </c>
      <c r="AH6" s="12">
        <v>1.6893E-05</v>
      </c>
      <c r="AI6" s="12">
        <v>1.8407E-05</v>
      </c>
      <c r="AJ6" s="12">
        <v>2.0276E-05</v>
      </c>
    </row>
    <row r="7" spans="1:36" ht="12.75" customHeight="1">
      <c r="A7" s="6" t="s">
        <v>5</v>
      </c>
      <c r="C7" s="7" t="str">
        <f aca="true" t="shared" si="8" ref="C7:K7">IF(AND(C5="up",C6="up"),"cd","")</f>
        <v>cd</v>
      </c>
      <c r="D7" s="7" t="str">
        <f t="shared" si="8"/>
        <v>cd</v>
      </c>
      <c r="E7" s="33" t="str">
        <f t="shared" si="8"/>
        <v>cd</v>
      </c>
      <c r="F7" s="10" t="str">
        <f t="shared" si="8"/>
        <v>cd</v>
      </c>
      <c r="G7" s="33" t="str">
        <f t="shared" si="8"/>
        <v>cd</v>
      </c>
      <c r="H7" s="7" t="str">
        <f t="shared" si="8"/>
        <v>cd</v>
      </c>
      <c r="I7" s="7" t="str">
        <f t="shared" si="8"/>
        <v>cd</v>
      </c>
      <c r="J7" s="7" t="str">
        <f t="shared" si="8"/>
        <v>cd</v>
      </c>
      <c r="K7" s="7" t="str">
        <f t="shared" si="8"/>
        <v>cd</v>
      </c>
      <c r="L7" s="7" t="str">
        <f aca="true" t="shared" si="9" ref="L7:R7">IF(AND(L5="up",L6="up"),"cd","")</f>
        <v>cd</v>
      </c>
      <c r="M7" s="7" t="str">
        <f t="shared" si="9"/>
        <v>cd</v>
      </c>
      <c r="N7" s="7" t="str">
        <f t="shared" si="9"/>
        <v>cd</v>
      </c>
      <c r="O7" s="7" t="str">
        <f t="shared" si="9"/>
        <v>cd</v>
      </c>
      <c r="P7" s="7" t="str">
        <f t="shared" si="9"/>
        <v>cd</v>
      </c>
      <c r="Q7" s="7" t="str">
        <f t="shared" si="9"/>
        <v>cd</v>
      </c>
      <c r="R7" s="7" t="str">
        <f t="shared" si="9"/>
        <v>cd</v>
      </c>
      <c r="X7" s="20">
        <v>-30</v>
      </c>
      <c r="Y7" s="23"/>
      <c r="Z7" s="12">
        <v>1.0942E-05</v>
      </c>
      <c r="AA7" s="12">
        <v>1.1516999999999998E-05</v>
      </c>
      <c r="AB7" s="12">
        <v>1.2153E-05</v>
      </c>
      <c r="AC7" s="12">
        <v>1.2869999999999999E-05</v>
      </c>
      <c r="AD7" s="12">
        <v>1.3688E-05</v>
      </c>
      <c r="AE7" s="12">
        <v>1.4587999999999998E-05</v>
      </c>
      <c r="AF7" s="12">
        <v>1.5638E-05</v>
      </c>
      <c r="AG7" s="12">
        <v>1.6822E-05</v>
      </c>
      <c r="AH7" s="12">
        <v>1.8234000000000002E-05</v>
      </c>
      <c r="AI7" s="12">
        <v>1.9867999999999997E-05</v>
      </c>
      <c r="AJ7" s="12">
        <v>2.1885E-05</v>
      </c>
    </row>
    <row r="8" spans="1:36" ht="12.75" customHeight="1">
      <c r="A8" s="6" t="s">
        <v>6</v>
      </c>
      <c r="C8" s="7" t="str">
        <f aca="true" t="shared" si="10" ref="C8:K8">IF($B$15=1,"plus",IF(C7="cd",IF(C8="plus","min","plus"),C8))</f>
        <v>plus</v>
      </c>
      <c r="D8" s="7" t="str">
        <f t="shared" si="10"/>
        <v>plus</v>
      </c>
      <c r="E8" s="33" t="str">
        <f t="shared" si="10"/>
        <v>plus</v>
      </c>
      <c r="F8" s="10" t="str">
        <f t="shared" si="10"/>
        <v>plus</v>
      </c>
      <c r="G8" s="33" t="str">
        <f t="shared" si="10"/>
        <v>plus</v>
      </c>
      <c r="H8" s="7" t="str">
        <f t="shared" si="10"/>
        <v>plus</v>
      </c>
      <c r="I8" s="7" t="str">
        <f t="shared" si="10"/>
        <v>plus</v>
      </c>
      <c r="J8" s="7" t="str">
        <f t="shared" si="10"/>
        <v>plus</v>
      </c>
      <c r="K8" s="7" t="str">
        <f t="shared" si="10"/>
        <v>plus</v>
      </c>
      <c r="L8" s="7" t="str">
        <f aca="true" t="shared" si="11" ref="L8:R8">IF($B$15=1,"plus",IF(L7="cd",IF(L8="plus","min","plus"),L8))</f>
        <v>plus</v>
      </c>
      <c r="M8" s="7" t="str">
        <f t="shared" si="11"/>
        <v>plus</v>
      </c>
      <c r="N8" s="7" t="str">
        <f t="shared" si="11"/>
        <v>plus</v>
      </c>
      <c r="O8" s="7" t="str">
        <f t="shared" si="11"/>
        <v>plus</v>
      </c>
      <c r="P8" s="7" t="str">
        <f t="shared" si="11"/>
        <v>plus</v>
      </c>
      <c r="Q8" s="7" t="str">
        <f t="shared" si="11"/>
        <v>plus</v>
      </c>
      <c r="R8" s="7" t="str">
        <f t="shared" si="11"/>
        <v>plus</v>
      </c>
      <c r="X8" s="20">
        <v>-20</v>
      </c>
      <c r="Y8" s="23"/>
      <c r="Z8" s="12">
        <v>1.1769E-05</v>
      </c>
      <c r="AA8" s="12">
        <v>1.2387999999999999E-05</v>
      </c>
      <c r="AB8" s="12">
        <v>1.3073E-05</v>
      </c>
      <c r="AC8" s="12">
        <v>1.3843999999999998E-05</v>
      </c>
      <c r="AD8" s="12">
        <v>1.4706E-05</v>
      </c>
      <c r="AE8" s="12">
        <v>1.5691E-05</v>
      </c>
      <c r="AF8" s="12">
        <v>1.6821E-05</v>
      </c>
      <c r="AG8" s="12">
        <v>1.8094E-05</v>
      </c>
      <c r="AH8" s="12">
        <v>1.9613E-05</v>
      </c>
      <c r="AI8" s="12">
        <v>2.137E-05</v>
      </c>
      <c r="AJ8" s="12">
        <v>2.3541E-05</v>
      </c>
    </row>
    <row r="9" spans="1:36" ht="12.75" customHeight="1">
      <c r="A9" s="8" t="s">
        <v>7</v>
      </c>
      <c r="C9" s="33">
        <f aca="true" t="shared" si="12" ref="C9:K9">IF(C8="plus",1,-1)</f>
        <v>1</v>
      </c>
      <c r="D9" s="33">
        <f t="shared" si="12"/>
        <v>1</v>
      </c>
      <c r="E9" s="33">
        <f t="shared" si="12"/>
        <v>1</v>
      </c>
      <c r="F9" s="33">
        <f t="shared" si="12"/>
        <v>1</v>
      </c>
      <c r="G9" s="33">
        <f t="shared" si="12"/>
        <v>1</v>
      </c>
      <c r="H9" s="33">
        <f t="shared" si="12"/>
        <v>1</v>
      </c>
      <c r="I9" s="33">
        <f t="shared" si="12"/>
        <v>1</v>
      </c>
      <c r="J9" s="33">
        <f t="shared" si="12"/>
        <v>1</v>
      </c>
      <c r="K9" s="33">
        <f t="shared" si="12"/>
        <v>1</v>
      </c>
      <c r="L9" s="33">
        <f aca="true" t="shared" si="13" ref="L9:R9">IF(L8="plus",1,-1)</f>
        <v>1</v>
      </c>
      <c r="M9" s="33">
        <f t="shared" si="13"/>
        <v>1</v>
      </c>
      <c r="N9" s="33">
        <f t="shared" si="13"/>
        <v>1</v>
      </c>
      <c r="O9" s="32">
        <f t="shared" si="13"/>
        <v>1</v>
      </c>
      <c r="P9" s="32">
        <f t="shared" si="13"/>
        <v>1</v>
      </c>
      <c r="Q9" s="32">
        <f t="shared" si="13"/>
        <v>1</v>
      </c>
      <c r="R9" s="32">
        <f t="shared" si="13"/>
        <v>1</v>
      </c>
      <c r="X9" s="20">
        <v>-10</v>
      </c>
      <c r="Y9" s="23"/>
      <c r="Z9" s="12">
        <v>1.262E-05</v>
      </c>
      <c r="AA9" s="12">
        <v>1.3283E-05</v>
      </c>
      <c r="AB9" s="12">
        <v>1.4016999999999998E-05</v>
      </c>
      <c r="AC9" s="12">
        <v>1.4843999999999999E-05</v>
      </c>
      <c r="AD9" s="12">
        <v>1.5768E-05</v>
      </c>
      <c r="AE9" s="12">
        <v>1.6825E-05</v>
      </c>
      <c r="AF9" s="12">
        <v>1.8036E-05</v>
      </c>
      <c r="AG9" s="12">
        <v>1.9402E-05</v>
      </c>
      <c r="AH9" s="12">
        <v>2.103E-05</v>
      </c>
      <c r="AI9" s="12">
        <v>2.2914999999999997E-05</v>
      </c>
      <c r="AJ9" s="12">
        <v>2.5242E-05</v>
      </c>
    </row>
    <row r="10" spans="1:36" ht="12.75" customHeight="1">
      <c r="A10" s="8" t="s">
        <v>8</v>
      </c>
      <c r="C10" s="33">
        <f aca="true" t="shared" si="14" ref="C10:K10">IF($B$15=1,0,IF(C2=$B$11,IF(AND(C5="down",C6="up"),1,0),0))</f>
        <v>0</v>
      </c>
      <c r="D10" s="33">
        <f t="shared" si="14"/>
        <v>0</v>
      </c>
      <c r="E10" s="33">
        <f t="shared" si="14"/>
        <v>0</v>
      </c>
      <c r="F10" s="33">
        <f t="shared" si="14"/>
        <v>0</v>
      </c>
      <c r="G10" s="33">
        <f t="shared" si="14"/>
        <v>0</v>
      </c>
      <c r="H10" s="33">
        <f t="shared" si="14"/>
        <v>0</v>
      </c>
      <c r="I10" s="33">
        <f t="shared" si="14"/>
        <v>0</v>
      </c>
      <c r="J10" s="33">
        <f t="shared" si="14"/>
        <v>0</v>
      </c>
      <c r="K10" s="33">
        <f t="shared" si="14"/>
        <v>0</v>
      </c>
      <c r="L10" s="33">
        <f aca="true" t="shared" si="15" ref="L10:R10">IF($B$15=1,0,IF(L2=$B$11,IF(AND(L5="down",L6="up"),1,0),0))</f>
        <v>0</v>
      </c>
      <c r="M10" s="33">
        <f t="shared" si="15"/>
        <v>0</v>
      </c>
      <c r="N10" s="33">
        <f t="shared" si="15"/>
        <v>0</v>
      </c>
      <c r="O10" s="32">
        <f t="shared" si="15"/>
        <v>0</v>
      </c>
      <c r="P10" s="32">
        <f t="shared" si="15"/>
        <v>0</v>
      </c>
      <c r="Q10" s="32">
        <f t="shared" si="15"/>
        <v>0</v>
      </c>
      <c r="R10" s="32">
        <f t="shared" si="15"/>
        <v>0</v>
      </c>
      <c r="S10" s="32">
        <f>SUM(C10:R10)</f>
        <v>0</v>
      </c>
      <c r="X10" s="20">
        <v>0</v>
      </c>
      <c r="Y10" s="23"/>
      <c r="Z10" s="12">
        <v>1.3493E-05</v>
      </c>
      <c r="AA10" s="12">
        <v>1.4201999999999999E-05</v>
      </c>
      <c r="AB10" s="12">
        <v>1.4986999999999999E-05</v>
      </c>
      <c r="AC10" s="12">
        <v>1.5871E-05</v>
      </c>
      <c r="AD10" s="12">
        <v>1.6859000000000002E-05</v>
      </c>
      <c r="AE10" s="12">
        <v>1.7989E-05</v>
      </c>
      <c r="AF10" s="12">
        <v>1.9283E-05</v>
      </c>
      <c r="AG10" s="12">
        <v>2.0744E-05</v>
      </c>
      <c r="AH10" s="12">
        <v>2.2485E-05</v>
      </c>
      <c r="AI10" s="12">
        <v>2.45E-05</v>
      </c>
      <c r="AJ10" s="12">
        <v>2.6988E-05</v>
      </c>
    </row>
    <row r="11" spans="1:36" ht="12.75" customHeight="1">
      <c r="A11" s="1" t="s">
        <v>9</v>
      </c>
      <c r="B11" s="7">
        <f>IF(B15=1,1,IF(S10=1,IF(B11=16,1,B11+1),B11))</f>
        <v>7</v>
      </c>
      <c r="C11" s="31">
        <v>1</v>
      </c>
      <c r="D11" s="31">
        <v>2</v>
      </c>
      <c r="E11" s="31">
        <v>3</v>
      </c>
      <c r="F11" s="31">
        <v>4</v>
      </c>
      <c r="G11" s="31">
        <v>5</v>
      </c>
      <c r="H11" s="31">
        <v>6</v>
      </c>
      <c r="I11" s="31">
        <v>7</v>
      </c>
      <c r="J11" s="31">
        <v>8</v>
      </c>
      <c r="K11" s="31">
        <v>9</v>
      </c>
      <c r="L11" s="31">
        <v>10</v>
      </c>
      <c r="M11" s="31">
        <v>11</v>
      </c>
      <c r="N11" s="31">
        <v>12</v>
      </c>
      <c r="O11" s="31">
        <v>13</v>
      </c>
      <c r="P11" s="31">
        <v>14</v>
      </c>
      <c r="Q11" s="31">
        <v>15</v>
      </c>
      <c r="R11" s="31">
        <v>16</v>
      </c>
      <c r="X11" s="20">
        <v>10</v>
      </c>
      <c r="Y11" s="23"/>
      <c r="Z11" s="12">
        <v>1.4387E-05</v>
      </c>
      <c r="AA11" s="12">
        <v>1.5143E-05</v>
      </c>
      <c r="AB11" s="12">
        <v>1.598E-05</v>
      </c>
      <c r="AC11" s="12">
        <v>1.6922999999999997E-05</v>
      </c>
      <c r="AD11" s="12">
        <v>1.7976E-05</v>
      </c>
      <c r="AE11" s="12">
        <v>1.9181E-05</v>
      </c>
      <c r="AF11" s="12">
        <v>2.0562E-05</v>
      </c>
      <c r="AG11" s="12">
        <v>2.2119E-05</v>
      </c>
      <c r="AH11" s="12">
        <v>2.3975E-05</v>
      </c>
      <c r="AI11" s="12">
        <v>2.6124E-05</v>
      </c>
      <c r="AJ11" s="12">
        <v>2.8777E-05</v>
      </c>
    </row>
    <row r="12" spans="1:36" ht="12.75" customHeight="1">
      <c r="A12" s="1" t="s">
        <v>10</v>
      </c>
      <c r="C12" s="1" t="s">
        <v>49</v>
      </c>
      <c r="D12" s="1" t="s">
        <v>50</v>
      </c>
      <c r="E12" s="37" t="s">
        <v>51</v>
      </c>
      <c r="F12" s="1" t="s">
        <v>52</v>
      </c>
      <c r="G12" s="37" t="s">
        <v>53</v>
      </c>
      <c r="H12" s="1" t="s">
        <v>31</v>
      </c>
      <c r="I12" s="1" t="s">
        <v>22</v>
      </c>
      <c r="J12" s="1" t="s">
        <v>54</v>
      </c>
      <c r="K12" s="1" t="s">
        <v>55</v>
      </c>
      <c r="L12" s="1" t="s">
        <v>23</v>
      </c>
      <c r="M12" s="1" t="s">
        <v>56</v>
      </c>
      <c r="N12" s="1" t="s">
        <v>57</v>
      </c>
      <c r="O12" s="1" t="s">
        <v>58</v>
      </c>
      <c r="P12" s="1" t="s">
        <v>12</v>
      </c>
      <c r="Q12" s="1" t="s">
        <v>13</v>
      </c>
      <c r="R12" s="1">
        <v>1</v>
      </c>
      <c r="X12" s="20">
        <v>20</v>
      </c>
      <c r="Y12" s="23"/>
      <c r="Z12" s="12">
        <v>1.5303E-05</v>
      </c>
      <c r="AA12" s="12">
        <v>1.6107E-05</v>
      </c>
      <c r="AB12" s="12">
        <v>1.6998E-05</v>
      </c>
      <c r="AC12" s="12">
        <v>1.8E-05</v>
      </c>
      <c r="AD12" s="12">
        <v>1.9121E-05</v>
      </c>
      <c r="AE12" s="12">
        <v>2.0402E-05</v>
      </c>
      <c r="AF12" s="12">
        <v>2.1870999999999998E-05</v>
      </c>
      <c r="AG12" s="12">
        <v>2.3527E-05</v>
      </c>
      <c r="AH12" s="12">
        <v>2.5501E-05</v>
      </c>
      <c r="AI12" s="12">
        <v>2.7786999999999997E-05</v>
      </c>
      <c r="AJ12" s="12">
        <v>3.0609E-05</v>
      </c>
    </row>
    <row r="13" spans="3:36" ht="12.75" customHeight="1">
      <c r="C13" s="1" t="s">
        <v>33</v>
      </c>
      <c r="D13" s="1" t="s">
        <v>34</v>
      </c>
      <c r="E13" s="37" t="s">
        <v>35</v>
      </c>
      <c r="F13" s="29" t="s">
        <v>36</v>
      </c>
      <c r="G13" s="37" t="s">
        <v>37</v>
      </c>
      <c r="H13" s="1" t="s">
        <v>38</v>
      </c>
      <c r="I13" s="1" t="s">
        <v>39</v>
      </c>
      <c r="J13" s="1" t="s">
        <v>40</v>
      </c>
      <c r="K13" s="1" t="s">
        <v>41</v>
      </c>
      <c r="L13" s="1" t="s">
        <v>42</v>
      </c>
      <c r="M13" s="1" t="s">
        <v>43</v>
      </c>
      <c r="N13" s="1" t="s">
        <v>44</v>
      </c>
      <c r="O13" s="1" t="s">
        <v>45</v>
      </c>
      <c r="P13" s="1" t="s">
        <v>46</v>
      </c>
      <c r="Q13" s="1" t="s">
        <v>47</v>
      </c>
      <c r="R13" s="1" t="s">
        <v>48</v>
      </c>
      <c r="X13" s="20">
        <v>30</v>
      </c>
      <c r="Y13" s="23"/>
      <c r="Z13" s="12">
        <v>1.6239999999999997E-05</v>
      </c>
      <c r="AA13" s="12">
        <v>1.7093E-05</v>
      </c>
      <c r="AB13" s="12">
        <v>1.8038E-05</v>
      </c>
      <c r="AC13" s="12">
        <v>1.9102E-05</v>
      </c>
      <c r="AD13" s="12">
        <v>2.0291E-05</v>
      </c>
      <c r="AE13" s="12">
        <v>2.1651E-05</v>
      </c>
      <c r="AF13" s="12">
        <v>2.3208999999999998E-05</v>
      </c>
      <c r="AG13" s="12">
        <v>2.4966999999999997E-05</v>
      </c>
      <c r="AH13" s="12">
        <v>2.7062E-05</v>
      </c>
      <c r="AI13" s="12">
        <v>2.9486999999999997E-05</v>
      </c>
      <c r="AJ13" s="12">
        <v>3.2482E-05</v>
      </c>
    </row>
    <row r="14" spans="2:36" ht="12.75" customHeight="1">
      <c r="B14" s="9" t="b">
        <v>0</v>
      </c>
      <c r="C14" s="38">
        <f aca="true" t="shared" si="16" ref="C14:K14">IF($B$15=1,0,IF(C11=$B$11,C14+C9*$B$2,C14))</f>
        <v>2.6090000000000284</v>
      </c>
      <c r="D14" s="38">
        <f t="shared" si="16"/>
        <v>-1.2500000000000215</v>
      </c>
      <c r="E14" s="38">
        <f t="shared" si="16"/>
        <v>0.8399999999999996</v>
      </c>
      <c r="F14" s="38">
        <f t="shared" si="16"/>
        <v>2.100000000000004</v>
      </c>
      <c r="G14" s="38">
        <f t="shared" si="16"/>
        <v>-1.4599999999999995</v>
      </c>
      <c r="H14" s="38">
        <f t="shared" si="16"/>
        <v>0.46999999999999914</v>
      </c>
      <c r="I14" s="38">
        <f t="shared" si="16"/>
        <v>3.2100000000000293</v>
      </c>
      <c r="J14" s="38">
        <f t="shared" si="16"/>
        <v>0.8299999999999976</v>
      </c>
      <c r="K14" s="38">
        <f t="shared" si="16"/>
        <v>-0.24000000000000643</v>
      </c>
      <c r="L14" s="38">
        <f aca="true" t="shared" si="17" ref="L14:R14">IF($B$15=1,0,IF(L11=$B$11,L14+L9*$B$2,L14))</f>
        <v>2.210000000000047</v>
      </c>
      <c r="M14" s="38">
        <f t="shared" si="17"/>
        <v>-1.3499999999999999</v>
      </c>
      <c r="N14" s="38">
        <f t="shared" si="17"/>
        <v>5.950000000000037</v>
      </c>
      <c r="O14" s="38">
        <f t="shared" si="17"/>
        <v>-0.539999999999995</v>
      </c>
      <c r="P14" s="38">
        <f t="shared" si="17"/>
        <v>1.2300000000000126</v>
      </c>
      <c r="Q14" s="38">
        <f t="shared" si="17"/>
        <v>9.159999999999977</v>
      </c>
      <c r="R14" s="38">
        <f t="shared" si="17"/>
        <v>4.789999999999996</v>
      </c>
      <c r="X14" s="20">
        <v>40</v>
      </c>
      <c r="Y14" s="23"/>
      <c r="Z14" s="12">
        <v>1.7196999999999998E-05</v>
      </c>
      <c r="AA14" s="12">
        <v>1.8100999999999998E-05</v>
      </c>
      <c r="AB14" s="12">
        <v>1.9101E-05</v>
      </c>
      <c r="AC14" s="12">
        <v>2.0228E-05</v>
      </c>
      <c r="AD14" s="12">
        <v>2.1486999999999996E-05</v>
      </c>
      <c r="AE14" s="12">
        <v>2.2927E-05</v>
      </c>
      <c r="AF14" s="12">
        <v>2.4577000000000002E-05</v>
      </c>
      <c r="AG14" s="12">
        <v>2.6439E-05</v>
      </c>
      <c r="AH14" s="12">
        <v>2.8657E-05</v>
      </c>
      <c r="AI14" s="12">
        <v>3.1225999999999995E-05</v>
      </c>
      <c r="AJ14" s="12">
        <v>3.4396999999999996E-05</v>
      </c>
    </row>
    <row r="15" spans="1:36" ht="12.75" customHeight="1">
      <c r="A15" s="1" t="s">
        <v>15</v>
      </c>
      <c r="B15" s="9">
        <f>IF(B14=TRUE,1,0)</f>
        <v>0</v>
      </c>
      <c r="C15" s="3" t="s">
        <v>14</v>
      </c>
      <c r="D15" s="3" t="s">
        <v>24</v>
      </c>
      <c r="E15" s="36" t="s">
        <v>25</v>
      </c>
      <c r="F15" s="28" t="s">
        <v>26</v>
      </c>
      <c r="G15" s="36" t="s">
        <v>27</v>
      </c>
      <c r="H15" s="3" t="s">
        <v>28</v>
      </c>
      <c r="I15" s="3" t="s">
        <v>29</v>
      </c>
      <c r="J15" s="3" t="s">
        <v>30</v>
      </c>
      <c r="K15" s="3" t="s">
        <v>32</v>
      </c>
      <c r="L15" s="3" t="s">
        <v>59</v>
      </c>
      <c r="M15" s="3" t="s">
        <v>60</v>
      </c>
      <c r="N15" s="3" t="s">
        <v>61</v>
      </c>
      <c r="O15" s="3" t="s">
        <v>62</v>
      </c>
      <c r="P15" s="3" t="s">
        <v>65</v>
      </c>
      <c r="Q15" s="3" t="s">
        <v>63</v>
      </c>
      <c r="R15" s="3" t="s">
        <v>64</v>
      </c>
      <c r="X15" s="20">
        <v>50</v>
      </c>
      <c r="Y15" s="23"/>
      <c r="Z15" s="12">
        <v>1.8174E-05</v>
      </c>
      <c r="AA15" s="12">
        <v>1.9129999999999998E-05</v>
      </c>
      <c r="AB15" s="12">
        <v>2.0187000000000002E-05</v>
      </c>
      <c r="AC15" s="12">
        <v>2.1377E-05</v>
      </c>
      <c r="AD15" s="12">
        <v>2.2707999999999997E-05</v>
      </c>
      <c r="AE15" s="12">
        <v>2.423E-05</v>
      </c>
      <c r="AF15" s="12">
        <v>2.5974E-05</v>
      </c>
      <c r="AG15" s="12">
        <v>2.7941E-05</v>
      </c>
      <c r="AH15" s="12">
        <v>3.0286E-05</v>
      </c>
      <c r="AI15" s="12">
        <v>3.2999999999999996E-05</v>
      </c>
      <c r="AJ15" s="12">
        <v>3.6351999999999993E-05</v>
      </c>
    </row>
    <row r="16" spans="3:36" ht="12.75" customHeight="1">
      <c r="C16" s="1" t="s">
        <v>11</v>
      </c>
      <c r="D16" s="1" t="s">
        <v>13</v>
      </c>
      <c r="E16" s="37" t="s">
        <v>16</v>
      </c>
      <c r="F16" s="29" t="s">
        <v>17</v>
      </c>
      <c r="G16" s="41" t="s">
        <v>66</v>
      </c>
      <c r="X16" s="20">
        <v>60</v>
      </c>
      <c r="Y16" s="23"/>
      <c r="Z16" s="12">
        <v>1.9171E-05</v>
      </c>
      <c r="AA16" s="12">
        <v>2.0178999999999998E-05</v>
      </c>
      <c r="AB16" s="12">
        <v>2.1294E-05</v>
      </c>
      <c r="AC16" s="12">
        <v>2.255E-05</v>
      </c>
      <c r="AD16" s="12">
        <v>2.3953999999999998E-05</v>
      </c>
      <c r="AE16" s="12">
        <v>2.556E-05</v>
      </c>
      <c r="AF16" s="12">
        <v>2.7399E-05</v>
      </c>
      <c r="AG16" s="12">
        <v>2.9474E-05</v>
      </c>
      <c r="AH16" s="12">
        <v>3.1948E-05</v>
      </c>
      <c r="AI16" s="12">
        <v>3.4810999999999996E-05</v>
      </c>
      <c r="AJ16" s="12">
        <v>3.8345999999999995E-05</v>
      </c>
    </row>
    <row r="17" spans="3:10" ht="12.75" customHeight="1">
      <c r="C17" s="11">
        <f>Z$21</f>
        <v>0</v>
      </c>
      <c r="D17" s="11">
        <f>INDEX($X$23:$X$33,MOD(ROW()-17,11)+1)</f>
        <v>0.5</v>
      </c>
      <c r="E17" s="40">
        <f>INDEX($Z$23:$AJ$33,MOD(ROW()-17,11)+1,ROUND((ROW()-11)/11,0))</f>
        <v>10.137</v>
      </c>
      <c r="F17" s="39">
        <f>C$14*C17^3*D17^3+D$14*C17^3*D17^2+E$14*C17^3*D17+F$14*C17^3+G$14*C17^2*D17^3+H$14*C17^2*D17^2+I$14*C17^2*D17+J$14*C17^2+K$14*C17*D17^3+L$14*C17*D17^2+M$14*C17*D17+N$14*C17+O$14*D17^3+P$14*D17^2+Q$14*D17+R$14</f>
        <v>9.609999999999989</v>
      </c>
      <c r="G17" s="30">
        <f>(C$14*C17^3*D17^3+D$14*C17^3*D17^2+E$14*C17^3*D17+F$14*C17^3+G$14*C17^2*D17^3+H$14*C17^2*D17^2+I$14*C17^2*D17+J$14*C17^2+K$14*C17*D17^3+L$14*C17*D17^2+M$14*C17*D17+N$14*C17+O$14*D17^3+P$14*D17^2+Q$14*D17+R$14-E17)^2</f>
        <v>0.2777290000000123</v>
      </c>
      <c r="I17" s="71">
        <f>C3</f>
        <v>3.843046529158143</v>
      </c>
      <c r="J17" s="71"/>
    </row>
    <row r="18" spans="1:36" s="24" customFormat="1" ht="12.75" customHeight="1">
      <c r="A18" s="4"/>
      <c r="B18" s="4"/>
      <c r="C18" s="11">
        <f aca="true" t="shared" si="18" ref="C18:C26">Z$21</f>
        <v>0</v>
      </c>
      <c r="D18" s="11">
        <f aca="true" t="shared" si="19" ref="D18:D81">INDEX($X$23:$X$33,MOD(ROW()-17,11)+1)</f>
        <v>0.6000000000000001</v>
      </c>
      <c r="E18" s="40">
        <f aca="true" t="shared" si="20" ref="E18:E81">INDEX($Z$23:$AJ$33,MOD(ROW()-17,11)+1,ROUND((ROW()-11)/11,0))</f>
        <v>10.942</v>
      </c>
      <c r="F18" s="39">
        <f aca="true" t="shared" si="21" ref="F18:F81">C$14*C18^3*D18^3+D$14*C18^3*D18^2+E$14*C18^3*D18+F$14*C18^3+G$14*C18^2*D18^3+H$14*C18^2*D18^2+I$14*C18^2*D18+J$14*C18^2+K$14*C18*D18^3+L$14*C18*D18^2+M$14*C18*D18+N$14*C18+O$14*D18^3+P$14*D18^2+Q$14*D18+R$14</f>
        <v>10.612159999999989</v>
      </c>
      <c r="G18" s="30">
        <f aca="true" t="shared" si="22" ref="G18:G81">(C$14*C18^3*D18^3+D$14*C18^3*D18^2+E$14*C18^3*D18+F$14*C18^3+G$14*C18^2*D18^3+H$14*C18^2*D18^2+I$14*C18^2*D18+J$14*C18^2+K$14*C18*D18^3+L$14*C18*D18^2+M$14*C18*D18+N$14*C18+O$14*D18^3+P$14*D18^2+Q$14*D18+R$14-E18)^2</f>
        <v>0.10879442560000756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13"/>
      <c r="Y18" s="14"/>
      <c r="Z18" s="62"/>
      <c r="AA18" s="63"/>
      <c r="AB18" s="63"/>
      <c r="AC18" s="63"/>
      <c r="AD18" s="63"/>
      <c r="AE18" s="63"/>
      <c r="AF18" s="63"/>
      <c r="AG18" s="63"/>
      <c r="AH18" s="63"/>
      <c r="AI18" s="63"/>
      <c r="AJ18" s="64"/>
    </row>
    <row r="19" spans="3:36" ht="12.75" customHeight="1">
      <c r="C19" s="11">
        <f t="shared" si="18"/>
        <v>0</v>
      </c>
      <c r="D19" s="11">
        <f t="shared" si="19"/>
        <v>0.7</v>
      </c>
      <c r="E19" s="40">
        <f t="shared" si="20"/>
        <v>11.769</v>
      </c>
      <c r="F19" s="39">
        <f t="shared" si="21"/>
        <v>11.619479999999987</v>
      </c>
      <c r="G19" s="30">
        <f t="shared" si="22"/>
        <v>0.022356230400003948</v>
      </c>
      <c r="X19" s="15"/>
      <c r="Y19" s="16"/>
      <c r="Z19" s="65" t="s">
        <v>75</v>
      </c>
      <c r="AA19" s="66"/>
      <c r="AB19" s="66"/>
      <c r="AC19" s="66"/>
      <c r="AD19" s="66"/>
      <c r="AE19" s="66"/>
      <c r="AF19" s="66"/>
      <c r="AG19" s="66"/>
      <c r="AH19" s="66"/>
      <c r="AI19" s="66"/>
      <c r="AJ19" s="67"/>
    </row>
    <row r="20" spans="3:36" ht="12.75" customHeight="1">
      <c r="C20" s="11">
        <f t="shared" si="18"/>
        <v>0</v>
      </c>
      <c r="D20" s="11">
        <f t="shared" si="19"/>
        <v>0.8</v>
      </c>
      <c r="E20" s="40">
        <f t="shared" si="20"/>
        <v>12.62</v>
      </c>
      <c r="F20" s="39">
        <f t="shared" si="21"/>
        <v>12.628719999999987</v>
      </c>
      <c r="G20" s="30">
        <f t="shared" si="22"/>
        <v>7.603839999978807E-05</v>
      </c>
      <c r="J20" s="61" t="s">
        <v>71</v>
      </c>
      <c r="K20" s="61"/>
      <c r="L20" s="61" t="s">
        <v>72</v>
      </c>
      <c r="M20" s="61"/>
      <c r="N20" s="61" t="s">
        <v>73</v>
      </c>
      <c r="O20" s="61"/>
      <c r="P20" s="61" t="s">
        <v>74</v>
      </c>
      <c r="Q20" s="61"/>
      <c r="X20" s="17"/>
      <c r="Y20" s="16"/>
      <c r="Z20" s="68"/>
      <c r="AA20" s="69"/>
      <c r="AB20" s="69"/>
      <c r="AC20" s="69"/>
      <c r="AD20" s="69"/>
      <c r="AE20" s="69"/>
      <c r="AF20" s="69"/>
      <c r="AG20" s="69"/>
      <c r="AH20" s="69"/>
      <c r="AI20" s="69"/>
      <c r="AJ20" s="70"/>
    </row>
    <row r="21" spans="3:36" ht="12.75" customHeight="1">
      <c r="C21" s="11">
        <f t="shared" si="18"/>
        <v>0</v>
      </c>
      <c r="D21" s="11">
        <f t="shared" si="19"/>
        <v>0.9</v>
      </c>
      <c r="E21" s="40">
        <f t="shared" si="20"/>
        <v>13.492999999999999</v>
      </c>
      <c r="F21" s="39">
        <f t="shared" si="21"/>
        <v>13.63663999999999</v>
      </c>
      <c r="G21" s="30">
        <f t="shared" si="22"/>
        <v>0.020632449599997316</v>
      </c>
      <c r="I21" s="1" t="s">
        <v>67</v>
      </c>
      <c r="J21" s="60">
        <f>C14</f>
        <v>2.6090000000000284</v>
      </c>
      <c r="K21" s="60"/>
      <c r="L21" s="60">
        <f>D14</f>
        <v>-1.2500000000000215</v>
      </c>
      <c r="M21" s="60"/>
      <c r="N21" s="60">
        <f>E14</f>
        <v>0.8399999999999996</v>
      </c>
      <c r="O21" s="60"/>
      <c r="P21" s="60">
        <f>F14</f>
        <v>2.100000000000004</v>
      </c>
      <c r="Q21" s="60"/>
      <c r="X21" s="18"/>
      <c r="Y21" s="19"/>
      <c r="Z21" s="25">
        <f>-(Z4/500)+2</f>
        <v>0</v>
      </c>
      <c r="AA21" s="25">
        <f aca="true" t="shared" si="23" ref="AA21:AJ21">-(AA4/500)+2</f>
        <v>0.10000000000000009</v>
      </c>
      <c r="AB21" s="25">
        <f t="shared" si="23"/>
        <v>0.19999999999999996</v>
      </c>
      <c r="AC21" s="25">
        <f t="shared" si="23"/>
        <v>0.30000000000000004</v>
      </c>
      <c r="AD21" s="25">
        <f t="shared" si="23"/>
        <v>0.3999999999999999</v>
      </c>
      <c r="AE21" s="25">
        <f t="shared" si="23"/>
        <v>0.5</v>
      </c>
      <c r="AF21" s="25">
        <f t="shared" si="23"/>
        <v>0.6000000000000001</v>
      </c>
      <c r="AG21" s="25">
        <f t="shared" si="23"/>
        <v>0.7</v>
      </c>
      <c r="AH21" s="25">
        <f t="shared" si="23"/>
        <v>0.8</v>
      </c>
      <c r="AI21" s="25">
        <f t="shared" si="23"/>
        <v>0.8999999999999999</v>
      </c>
      <c r="AJ21" s="25">
        <f t="shared" si="23"/>
        <v>1</v>
      </c>
    </row>
    <row r="22" spans="3:36" ht="12.75" customHeight="1">
      <c r="C22" s="11">
        <f t="shared" si="18"/>
        <v>0</v>
      </c>
      <c r="D22" s="11">
        <f t="shared" si="19"/>
        <v>1</v>
      </c>
      <c r="E22" s="40">
        <f t="shared" si="20"/>
        <v>14.387</v>
      </c>
      <c r="F22" s="39">
        <f t="shared" si="21"/>
        <v>14.63999999999999</v>
      </c>
      <c r="G22" s="30">
        <f t="shared" si="22"/>
        <v>0.06400899999999467</v>
      </c>
      <c r="I22" s="1" t="s">
        <v>68</v>
      </c>
      <c r="J22" s="60">
        <f>G14</f>
        <v>-1.4599999999999995</v>
      </c>
      <c r="K22" s="60"/>
      <c r="L22" s="60">
        <f>H14</f>
        <v>0.46999999999999914</v>
      </c>
      <c r="M22" s="60"/>
      <c r="N22" s="60">
        <f>I14</f>
        <v>3.2100000000000293</v>
      </c>
      <c r="O22" s="60"/>
      <c r="P22" s="60">
        <f>J14</f>
        <v>0.8299999999999976</v>
      </c>
      <c r="Q22" s="60"/>
      <c r="X22" s="21"/>
      <c r="Y22" s="19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</row>
    <row r="23" spans="3:36" ht="12.75" customHeight="1">
      <c r="C23" s="11">
        <f t="shared" si="18"/>
        <v>0</v>
      </c>
      <c r="D23" s="11">
        <f t="shared" si="19"/>
        <v>1.1</v>
      </c>
      <c r="E23" s="40">
        <f t="shared" si="20"/>
        <v>15.302999999999999</v>
      </c>
      <c r="F23" s="39">
        <f t="shared" si="21"/>
        <v>15.635559999999993</v>
      </c>
      <c r="G23" s="30">
        <f t="shared" si="22"/>
        <v>0.11059615359999585</v>
      </c>
      <c r="I23" s="1" t="s">
        <v>69</v>
      </c>
      <c r="J23" s="60">
        <f>K14</f>
        <v>-0.24000000000000643</v>
      </c>
      <c r="K23" s="60"/>
      <c r="L23" s="60">
        <f>L14</f>
        <v>2.210000000000047</v>
      </c>
      <c r="M23" s="60"/>
      <c r="N23" s="60">
        <f>M14</f>
        <v>-1.3499999999999999</v>
      </c>
      <c r="O23" s="60"/>
      <c r="P23" s="60">
        <f>N14</f>
        <v>5.950000000000037</v>
      </c>
      <c r="Q23" s="60"/>
      <c r="X23" s="25">
        <f>(X6/100)+0.9</f>
        <v>0.5</v>
      </c>
      <c r="Y23" s="23"/>
      <c r="Z23" s="26">
        <f>(Z6*1000000)</f>
        <v>10.137</v>
      </c>
      <c r="AA23" s="26">
        <f aca="true" t="shared" si="24" ref="AA23:AJ23">(AA6*1000000)</f>
        <v>10.67</v>
      </c>
      <c r="AB23" s="26">
        <f t="shared" si="24"/>
        <v>11.26</v>
      </c>
      <c r="AC23" s="26">
        <f t="shared" si="24"/>
        <v>11.924</v>
      </c>
      <c r="AD23" s="26">
        <f t="shared" si="24"/>
        <v>12.666</v>
      </c>
      <c r="AE23" s="26">
        <f t="shared" si="24"/>
        <v>13.515</v>
      </c>
      <c r="AF23" s="26">
        <f t="shared" si="24"/>
        <v>14.488</v>
      </c>
      <c r="AG23" s="26">
        <f t="shared" si="24"/>
        <v>15.585</v>
      </c>
      <c r="AH23" s="26">
        <f t="shared" si="24"/>
        <v>16.893</v>
      </c>
      <c r="AI23" s="26">
        <f t="shared" si="24"/>
        <v>18.407</v>
      </c>
      <c r="AJ23" s="26">
        <f t="shared" si="24"/>
        <v>20.276</v>
      </c>
    </row>
    <row r="24" spans="3:36" ht="12.75" customHeight="1">
      <c r="C24" s="11">
        <f t="shared" si="18"/>
        <v>0</v>
      </c>
      <c r="D24" s="11">
        <f t="shared" si="19"/>
        <v>1.2</v>
      </c>
      <c r="E24" s="40">
        <f t="shared" si="20"/>
        <v>16.24</v>
      </c>
      <c r="F24" s="39">
        <f t="shared" si="21"/>
        <v>16.620079999999994</v>
      </c>
      <c r="G24" s="30">
        <f t="shared" si="22"/>
        <v>0.14446080639999695</v>
      </c>
      <c r="I24" s="1" t="s">
        <v>70</v>
      </c>
      <c r="J24" s="60">
        <f>O14</f>
        <v>-0.539999999999995</v>
      </c>
      <c r="K24" s="60"/>
      <c r="L24" s="60">
        <f>P14</f>
        <v>1.2300000000000126</v>
      </c>
      <c r="M24" s="60"/>
      <c r="N24" s="60">
        <f>Q14</f>
        <v>9.159999999999977</v>
      </c>
      <c r="O24" s="60"/>
      <c r="P24" s="60">
        <f>R14</f>
        <v>4.789999999999996</v>
      </c>
      <c r="Q24" s="60"/>
      <c r="X24" s="25">
        <f aca="true" t="shared" si="25" ref="X24:X33">(X7/100)+0.9</f>
        <v>0.6000000000000001</v>
      </c>
      <c r="Y24" s="23"/>
      <c r="Z24" s="26">
        <f aca="true" t="shared" si="26" ref="Z24:AJ33">(Z7*1000000)</f>
        <v>10.942</v>
      </c>
      <c r="AA24" s="26">
        <f t="shared" si="26"/>
        <v>11.516999999999998</v>
      </c>
      <c r="AB24" s="26">
        <f t="shared" si="26"/>
        <v>12.153</v>
      </c>
      <c r="AC24" s="26">
        <f t="shared" si="26"/>
        <v>12.87</v>
      </c>
      <c r="AD24" s="26">
        <f t="shared" si="26"/>
        <v>13.688</v>
      </c>
      <c r="AE24" s="26">
        <f t="shared" si="26"/>
        <v>14.587999999999997</v>
      </c>
      <c r="AF24" s="26">
        <f t="shared" si="26"/>
        <v>15.637999999999998</v>
      </c>
      <c r="AG24" s="26">
        <f t="shared" si="26"/>
        <v>16.822</v>
      </c>
      <c r="AH24" s="26">
        <f t="shared" si="26"/>
        <v>18.234</v>
      </c>
      <c r="AI24" s="26">
        <f t="shared" si="26"/>
        <v>19.868</v>
      </c>
      <c r="AJ24" s="26">
        <f t="shared" si="26"/>
        <v>21.885</v>
      </c>
    </row>
    <row r="25" spans="3:36" ht="12.75" customHeight="1">
      <c r="C25" s="11">
        <f t="shared" si="18"/>
        <v>0</v>
      </c>
      <c r="D25" s="11">
        <f t="shared" si="19"/>
        <v>1.3</v>
      </c>
      <c r="E25" s="40">
        <f t="shared" si="20"/>
        <v>17.197</v>
      </c>
      <c r="F25" s="39">
        <f t="shared" si="21"/>
        <v>17.59032</v>
      </c>
      <c r="G25" s="30">
        <f t="shared" si="22"/>
        <v>0.1547006223999994</v>
      </c>
      <c r="X25" s="25">
        <f t="shared" si="25"/>
        <v>0.7</v>
      </c>
      <c r="Y25" s="23"/>
      <c r="Z25" s="26">
        <f t="shared" si="26"/>
        <v>11.769</v>
      </c>
      <c r="AA25" s="26">
        <f t="shared" si="26"/>
        <v>12.387999999999998</v>
      </c>
      <c r="AB25" s="26">
        <f t="shared" si="26"/>
        <v>13.073</v>
      </c>
      <c r="AC25" s="26">
        <f t="shared" si="26"/>
        <v>13.843999999999998</v>
      </c>
      <c r="AD25" s="26">
        <f t="shared" si="26"/>
        <v>14.706</v>
      </c>
      <c r="AE25" s="26">
        <f t="shared" si="26"/>
        <v>15.690999999999999</v>
      </c>
      <c r="AF25" s="26">
        <f t="shared" si="26"/>
        <v>16.821</v>
      </c>
      <c r="AG25" s="26">
        <f t="shared" si="26"/>
        <v>18.094</v>
      </c>
      <c r="AH25" s="26">
        <f t="shared" si="26"/>
        <v>19.613</v>
      </c>
      <c r="AI25" s="26">
        <f t="shared" si="26"/>
        <v>21.37</v>
      </c>
      <c r="AJ25" s="26">
        <f t="shared" si="26"/>
        <v>23.541</v>
      </c>
    </row>
    <row r="26" spans="3:36" ht="12.75" customHeight="1">
      <c r="C26" s="11">
        <f t="shared" si="18"/>
        <v>0</v>
      </c>
      <c r="D26" s="11">
        <f t="shared" si="19"/>
        <v>1.4</v>
      </c>
      <c r="E26" s="40">
        <f t="shared" si="20"/>
        <v>18.174</v>
      </c>
      <c r="F26" s="39">
        <f t="shared" si="21"/>
        <v>18.54304</v>
      </c>
      <c r="G26" s="30">
        <f t="shared" si="22"/>
        <v>0.13619052160000134</v>
      </c>
      <c r="X26" s="25">
        <f t="shared" si="25"/>
        <v>0.8</v>
      </c>
      <c r="Y26" s="23"/>
      <c r="Z26" s="26">
        <f t="shared" si="26"/>
        <v>12.62</v>
      </c>
      <c r="AA26" s="26">
        <f t="shared" si="26"/>
        <v>13.283</v>
      </c>
      <c r="AB26" s="26">
        <f t="shared" si="26"/>
        <v>14.016999999999998</v>
      </c>
      <c r="AC26" s="26">
        <f t="shared" si="26"/>
        <v>14.844</v>
      </c>
      <c r="AD26" s="26">
        <f t="shared" si="26"/>
        <v>15.767999999999999</v>
      </c>
      <c r="AE26" s="26">
        <f t="shared" si="26"/>
        <v>16.825</v>
      </c>
      <c r="AF26" s="26">
        <f t="shared" si="26"/>
        <v>18.036</v>
      </c>
      <c r="AG26" s="26">
        <f t="shared" si="26"/>
        <v>19.402</v>
      </c>
      <c r="AH26" s="26">
        <f t="shared" si="26"/>
        <v>21.03</v>
      </c>
      <c r="AI26" s="26">
        <f t="shared" si="26"/>
        <v>22.914999999999996</v>
      </c>
      <c r="AJ26" s="26">
        <f t="shared" si="26"/>
        <v>25.242</v>
      </c>
    </row>
    <row r="27" spans="3:36" ht="12.75" customHeight="1">
      <c r="C27" s="11">
        <f>Z$21</f>
        <v>0</v>
      </c>
      <c r="D27" s="11">
        <f t="shared" si="19"/>
        <v>1.5</v>
      </c>
      <c r="E27" s="40">
        <f t="shared" si="20"/>
        <v>19.171</v>
      </c>
      <c r="F27" s="39">
        <f t="shared" si="21"/>
        <v>19.47500000000001</v>
      </c>
      <c r="G27" s="30">
        <f t="shared" si="22"/>
        <v>0.09241600000000556</v>
      </c>
      <c r="X27" s="25">
        <f t="shared" si="25"/>
        <v>0.9</v>
      </c>
      <c r="Y27" s="23"/>
      <c r="Z27" s="26">
        <f t="shared" si="26"/>
        <v>13.492999999999999</v>
      </c>
      <c r="AA27" s="26">
        <f t="shared" si="26"/>
        <v>14.201999999999998</v>
      </c>
      <c r="AB27" s="26">
        <f t="shared" si="26"/>
        <v>14.986999999999998</v>
      </c>
      <c r="AC27" s="26">
        <f t="shared" si="26"/>
        <v>15.871</v>
      </c>
      <c r="AD27" s="26">
        <f t="shared" si="26"/>
        <v>16.859</v>
      </c>
      <c r="AE27" s="26">
        <f t="shared" si="26"/>
        <v>17.989</v>
      </c>
      <c r="AF27" s="26">
        <f t="shared" si="26"/>
        <v>19.283</v>
      </c>
      <c r="AG27" s="26">
        <f t="shared" si="26"/>
        <v>20.744</v>
      </c>
      <c r="AH27" s="26">
        <f t="shared" si="26"/>
        <v>22.485</v>
      </c>
      <c r="AI27" s="26">
        <f t="shared" si="26"/>
        <v>24.5</v>
      </c>
      <c r="AJ27" s="26">
        <f t="shared" si="26"/>
        <v>26.988</v>
      </c>
    </row>
    <row r="28" spans="3:36" ht="12.75" customHeight="1">
      <c r="C28" s="11">
        <f>AA$21</f>
        <v>0.10000000000000009</v>
      </c>
      <c r="D28" s="11">
        <f t="shared" si="19"/>
        <v>0.5</v>
      </c>
      <c r="E28" s="40">
        <f t="shared" si="20"/>
        <v>10.67</v>
      </c>
      <c r="F28" s="39">
        <f t="shared" si="21"/>
        <v>10.215983624999993</v>
      </c>
      <c r="G28" s="30">
        <f t="shared" si="22"/>
        <v>0.2061308687681472</v>
      </c>
      <c r="X28" s="25">
        <f t="shared" si="25"/>
        <v>1</v>
      </c>
      <c r="Y28" s="23"/>
      <c r="Z28" s="26">
        <f t="shared" si="26"/>
        <v>14.387</v>
      </c>
      <c r="AA28" s="26">
        <f t="shared" si="26"/>
        <v>15.143</v>
      </c>
      <c r="AB28" s="26">
        <f t="shared" si="26"/>
        <v>15.979999999999999</v>
      </c>
      <c r="AC28" s="26">
        <f t="shared" si="26"/>
        <v>16.923</v>
      </c>
      <c r="AD28" s="26">
        <f t="shared" si="26"/>
        <v>17.976</v>
      </c>
      <c r="AE28" s="26">
        <f t="shared" si="26"/>
        <v>19.181</v>
      </c>
      <c r="AF28" s="26">
        <f t="shared" si="26"/>
        <v>20.562</v>
      </c>
      <c r="AG28" s="26">
        <f t="shared" si="26"/>
        <v>22.119</v>
      </c>
      <c r="AH28" s="26">
        <f t="shared" si="26"/>
        <v>23.975</v>
      </c>
      <c r="AI28" s="26">
        <f t="shared" si="26"/>
        <v>26.124</v>
      </c>
      <c r="AJ28" s="26">
        <f t="shared" si="26"/>
        <v>28.776999999999997</v>
      </c>
    </row>
    <row r="29" spans="3:36" ht="12.75" customHeight="1">
      <c r="C29" s="11">
        <f aca="true" t="shared" si="27" ref="C29:C38">AA$21</f>
        <v>0.10000000000000009</v>
      </c>
      <c r="D29" s="11">
        <f t="shared" si="19"/>
        <v>0.6000000000000001</v>
      </c>
      <c r="E29" s="40">
        <f t="shared" si="20"/>
        <v>11.516999999999998</v>
      </c>
      <c r="F29" s="39">
        <f t="shared" si="21"/>
        <v>11.229351943999994</v>
      </c>
      <c r="G29" s="30">
        <f t="shared" si="22"/>
        <v>0.08274140412058123</v>
      </c>
      <c r="X29" s="25">
        <f t="shared" si="25"/>
        <v>1.1</v>
      </c>
      <c r="Y29" s="23"/>
      <c r="Z29" s="26">
        <f t="shared" si="26"/>
        <v>15.302999999999999</v>
      </c>
      <c r="AA29" s="26">
        <f t="shared" si="26"/>
        <v>16.107</v>
      </c>
      <c r="AB29" s="26">
        <f t="shared" si="26"/>
        <v>16.997999999999998</v>
      </c>
      <c r="AC29" s="26">
        <f t="shared" si="26"/>
        <v>18</v>
      </c>
      <c r="AD29" s="26">
        <f t="shared" si="26"/>
        <v>19.121</v>
      </c>
      <c r="AE29" s="26">
        <f t="shared" si="26"/>
        <v>20.401999999999997</v>
      </c>
      <c r="AF29" s="26">
        <f t="shared" si="26"/>
        <v>21.871</v>
      </c>
      <c r="AG29" s="26">
        <f t="shared" si="26"/>
        <v>23.527</v>
      </c>
      <c r="AH29" s="26">
        <f t="shared" si="26"/>
        <v>25.500999999999998</v>
      </c>
      <c r="AI29" s="26">
        <f t="shared" si="26"/>
        <v>27.786999999999995</v>
      </c>
      <c r="AJ29" s="26">
        <f t="shared" si="26"/>
        <v>30.608999999999998</v>
      </c>
    </row>
    <row r="30" spans="3:36" ht="12.75" customHeight="1">
      <c r="C30" s="11">
        <f t="shared" si="27"/>
        <v>0.10000000000000009</v>
      </c>
      <c r="D30" s="11">
        <f t="shared" si="19"/>
        <v>0.7</v>
      </c>
      <c r="E30" s="40">
        <f t="shared" si="20"/>
        <v>12.387999999999998</v>
      </c>
      <c r="F30" s="39">
        <f t="shared" si="21"/>
        <v>12.251073586999993</v>
      </c>
      <c r="G30" s="30">
        <f t="shared" si="22"/>
        <v>0.01874884257704787</v>
      </c>
      <c r="X30" s="25">
        <f t="shared" si="25"/>
        <v>1.2</v>
      </c>
      <c r="Y30" s="23"/>
      <c r="Z30" s="26">
        <f t="shared" si="26"/>
        <v>16.24</v>
      </c>
      <c r="AA30" s="26">
        <f t="shared" si="26"/>
        <v>17.093</v>
      </c>
      <c r="AB30" s="26">
        <f t="shared" si="26"/>
        <v>18.038</v>
      </c>
      <c r="AC30" s="26">
        <f t="shared" si="26"/>
        <v>19.102</v>
      </c>
      <c r="AD30" s="26">
        <f t="shared" si="26"/>
        <v>20.291</v>
      </c>
      <c r="AE30" s="26">
        <f t="shared" si="26"/>
        <v>21.651</v>
      </c>
      <c r="AF30" s="26">
        <f t="shared" si="26"/>
        <v>23.208999999999996</v>
      </c>
      <c r="AG30" s="26">
        <f t="shared" si="26"/>
        <v>24.966999999999995</v>
      </c>
      <c r="AH30" s="26">
        <f t="shared" si="26"/>
        <v>27.062</v>
      </c>
      <c r="AI30" s="26">
        <f t="shared" si="26"/>
        <v>29.487</v>
      </c>
      <c r="AJ30" s="26">
        <f t="shared" si="26"/>
        <v>32.482</v>
      </c>
    </row>
    <row r="31" spans="3:36" ht="12.75" customHeight="1">
      <c r="C31" s="11">
        <f t="shared" si="27"/>
        <v>0.10000000000000009</v>
      </c>
      <c r="D31" s="11">
        <f t="shared" si="19"/>
        <v>0.8</v>
      </c>
      <c r="E31" s="40">
        <f t="shared" si="20"/>
        <v>13.283</v>
      </c>
      <c r="F31" s="39">
        <f t="shared" si="21"/>
        <v>13.277692607999995</v>
      </c>
      <c r="G31" s="30">
        <f t="shared" si="22"/>
        <v>2.8168409841708424E-05</v>
      </c>
      <c r="X31" s="25">
        <f t="shared" si="25"/>
        <v>1.3</v>
      </c>
      <c r="Y31" s="23"/>
      <c r="Z31" s="26">
        <f t="shared" si="26"/>
        <v>17.197</v>
      </c>
      <c r="AA31" s="26">
        <f t="shared" si="26"/>
        <v>18.101</v>
      </c>
      <c r="AB31" s="26">
        <f t="shared" si="26"/>
        <v>19.101</v>
      </c>
      <c r="AC31" s="26">
        <f t="shared" si="26"/>
        <v>20.228</v>
      </c>
      <c r="AD31" s="26">
        <f t="shared" si="26"/>
        <v>21.486999999999995</v>
      </c>
      <c r="AE31" s="26">
        <f t="shared" si="26"/>
        <v>22.927</v>
      </c>
      <c r="AF31" s="26">
        <f t="shared" si="26"/>
        <v>24.577</v>
      </c>
      <c r="AG31" s="26">
        <f t="shared" si="26"/>
        <v>26.439</v>
      </c>
      <c r="AH31" s="26">
        <f t="shared" si="26"/>
        <v>28.657</v>
      </c>
      <c r="AI31" s="26">
        <f t="shared" si="26"/>
        <v>31.225999999999996</v>
      </c>
      <c r="AJ31" s="26">
        <f t="shared" si="26"/>
        <v>34.397</v>
      </c>
    </row>
    <row r="32" spans="3:36" ht="12.75" customHeight="1">
      <c r="C32" s="11">
        <f t="shared" si="27"/>
        <v>0.10000000000000009</v>
      </c>
      <c r="D32" s="11">
        <f t="shared" si="19"/>
        <v>0.9</v>
      </c>
      <c r="E32" s="40">
        <f t="shared" si="20"/>
        <v>14.201999999999998</v>
      </c>
      <c r="F32" s="39">
        <f t="shared" si="21"/>
        <v>14.305753060999997</v>
      </c>
      <c r="G32" s="30">
        <f t="shared" si="22"/>
        <v>0.010764697666869522</v>
      </c>
      <c r="X32" s="25">
        <f t="shared" si="25"/>
        <v>1.4</v>
      </c>
      <c r="Y32" s="23"/>
      <c r="Z32" s="26">
        <f t="shared" si="26"/>
        <v>18.174</v>
      </c>
      <c r="AA32" s="26">
        <f t="shared" si="26"/>
        <v>19.13</v>
      </c>
      <c r="AB32" s="26">
        <f t="shared" si="26"/>
        <v>20.187</v>
      </c>
      <c r="AC32" s="26">
        <f t="shared" si="26"/>
        <v>21.377</v>
      </c>
      <c r="AD32" s="26">
        <f t="shared" si="26"/>
        <v>22.708</v>
      </c>
      <c r="AE32" s="26">
        <f t="shared" si="26"/>
        <v>24.23</v>
      </c>
      <c r="AF32" s="26">
        <f t="shared" si="26"/>
        <v>25.974</v>
      </c>
      <c r="AG32" s="26">
        <f t="shared" si="26"/>
        <v>27.941</v>
      </c>
      <c r="AH32" s="26">
        <f t="shared" si="26"/>
        <v>30.286</v>
      </c>
      <c r="AI32" s="26">
        <f t="shared" si="26"/>
        <v>32.99999999999999</v>
      </c>
      <c r="AJ32" s="26">
        <f t="shared" si="26"/>
        <v>36.352</v>
      </c>
    </row>
    <row r="33" spans="3:36" ht="12.75" customHeight="1">
      <c r="C33" s="11">
        <f t="shared" si="27"/>
        <v>0.10000000000000009</v>
      </c>
      <c r="D33" s="11">
        <f t="shared" si="19"/>
        <v>1</v>
      </c>
      <c r="E33" s="40">
        <f t="shared" si="20"/>
        <v>15.143</v>
      </c>
      <c r="F33" s="39">
        <f t="shared" si="21"/>
        <v>15.331798999999998</v>
      </c>
      <c r="G33" s="30">
        <f t="shared" si="22"/>
        <v>0.03564506240099914</v>
      </c>
      <c r="X33" s="25">
        <f t="shared" si="25"/>
        <v>1.5</v>
      </c>
      <c r="Y33" s="23"/>
      <c r="Z33" s="26">
        <f t="shared" si="26"/>
        <v>19.171</v>
      </c>
      <c r="AA33" s="26">
        <f t="shared" si="26"/>
        <v>20.179</v>
      </c>
      <c r="AB33" s="26">
        <f t="shared" si="26"/>
        <v>21.294</v>
      </c>
      <c r="AC33" s="26">
        <f t="shared" si="26"/>
        <v>22.55</v>
      </c>
      <c r="AD33" s="26">
        <f t="shared" si="26"/>
        <v>23.953999999999997</v>
      </c>
      <c r="AE33" s="26">
        <f t="shared" si="26"/>
        <v>25.56</v>
      </c>
      <c r="AF33" s="26">
        <f t="shared" si="26"/>
        <v>27.399</v>
      </c>
      <c r="AG33" s="26">
        <f t="shared" si="26"/>
        <v>29.474</v>
      </c>
      <c r="AH33" s="26">
        <f t="shared" si="26"/>
        <v>31.948</v>
      </c>
      <c r="AI33" s="26">
        <f t="shared" si="26"/>
        <v>34.81099999999999</v>
      </c>
      <c r="AJ33" s="26">
        <f t="shared" si="26"/>
        <v>38.346</v>
      </c>
    </row>
    <row r="34" spans="3:7" ht="12.75" customHeight="1">
      <c r="C34" s="11">
        <f t="shared" si="27"/>
        <v>0.10000000000000009</v>
      </c>
      <c r="D34" s="11">
        <f t="shared" si="19"/>
        <v>1.1</v>
      </c>
      <c r="E34" s="40">
        <f t="shared" si="20"/>
        <v>16.107</v>
      </c>
      <c r="F34" s="39">
        <f t="shared" si="21"/>
        <v>16.352374479</v>
      </c>
      <c r="G34" s="30">
        <f t="shared" si="22"/>
        <v>0.060208634944522575</v>
      </c>
    </row>
    <row r="35" spans="3:36" ht="12.75" customHeight="1">
      <c r="C35" s="11">
        <f t="shared" si="27"/>
        <v>0.10000000000000009</v>
      </c>
      <c r="D35" s="11">
        <f t="shared" si="19"/>
        <v>1.2</v>
      </c>
      <c r="E35" s="40">
        <f t="shared" si="20"/>
        <v>17.093</v>
      </c>
      <c r="F35" s="39">
        <f t="shared" si="21"/>
        <v>17.364023552000006</v>
      </c>
      <c r="G35" s="30">
        <f t="shared" si="22"/>
        <v>0.07345376573870005</v>
      </c>
      <c r="X35" s="13"/>
      <c r="Y35" s="14"/>
      <c r="Z35" s="62"/>
      <c r="AA35" s="63"/>
      <c r="AB35" s="63"/>
      <c r="AC35" s="63"/>
      <c r="AD35" s="63"/>
      <c r="AE35" s="63"/>
      <c r="AF35" s="63"/>
      <c r="AG35" s="63"/>
      <c r="AH35" s="63"/>
      <c r="AI35" s="63"/>
      <c r="AJ35" s="64"/>
    </row>
    <row r="36" spans="3:36" ht="12.75" customHeight="1">
      <c r="C36" s="11">
        <f t="shared" si="27"/>
        <v>0.10000000000000009</v>
      </c>
      <c r="D36" s="11">
        <f t="shared" si="19"/>
        <v>1.3</v>
      </c>
      <c r="E36" s="40">
        <f t="shared" si="20"/>
        <v>18.101</v>
      </c>
      <c r="F36" s="39">
        <f t="shared" si="21"/>
        <v>18.36329027300001</v>
      </c>
      <c r="G36" s="30">
        <f t="shared" si="22"/>
        <v>0.06879618731042086</v>
      </c>
      <c r="X36" s="15"/>
      <c r="Y36" s="16"/>
      <c r="Z36" s="65" t="s">
        <v>78</v>
      </c>
      <c r="AA36" s="66"/>
      <c r="AB36" s="66"/>
      <c r="AC36" s="66"/>
      <c r="AD36" s="66"/>
      <c r="AE36" s="66"/>
      <c r="AF36" s="66"/>
      <c r="AG36" s="66"/>
      <c r="AH36" s="66"/>
      <c r="AI36" s="66"/>
      <c r="AJ36" s="67"/>
    </row>
    <row r="37" spans="3:36" ht="12.75" customHeight="1">
      <c r="C37" s="11">
        <f t="shared" si="27"/>
        <v>0.10000000000000009</v>
      </c>
      <c r="D37" s="11">
        <f t="shared" si="19"/>
        <v>1.4</v>
      </c>
      <c r="E37" s="40">
        <f t="shared" si="20"/>
        <v>19.13</v>
      </c>
      <c r="F37" s="39">
        <f t="shared" si="21"/>
        <v>19.346718696000014</v>
      </c>
      <c r="G37" s="30">
        <f t="shared" si="22"/>
        <v>0.04696699319594698</v>
      </c>
      <c r="X37" s="17"/>
      <c r="Y37" s="16"/>
      <c r="Z37" s="68"/>
      <c r="AA37" s="69"/>
      <c r="AB37" s="69"/>
      <c r="AC37" s="69"/>
      <c r="AD37" s="69"/>
      <c r="AE37" s="69"/>
      <c r="AF37" s="69"/>
      <c r="AG37" s="69"/>
      <c r="AH37" s="69"/>
      <c r="AI37" s="69"/>
      <c r="AJ37" s="70"/>
    </row>
    <row r="38" spans="3:36" ht="12.75" customHeight="1">
      <c r="C38" s="11">
        <f t="shared" si="27"/>
        <v>0.10000000000000009</v>
      </c>
      <c r="D38" s="11">
        <f t="shared" si="19"/>
        <v>1.5</v>
      </c>
      <c r="E38" s="40">
        <f t="shared" si="20"/>
        <v>20.179</v>
      </c>
      <c r="F38" s="39">
        <f t="shared" si="21"/>
        <v>20.31085287500002</v>
      </c>
      <c r="G38" s="30">
        <f t="shared" si="22"/>
        <v>0.01738518064577121</v>
      </c>
      <c r="X38" s="18"/>
      <c r="Y38" s="19"/>
      <c r="Z38" s="25">
        <f>Z21</f>
        <v>0</v>
      </c>
      <c r="AA38" s="25">
        <f aca="true" t="shared" si="28" ref="AA38:AJ38">AA21</f>
        <v>0.10000000000000009</v>
      </c>
      <c r="AB38" s="25">
        <f t="shared" si="28"/>
        <v>0.19999999999999996</v>
      </c>
      <c r="AC38" s="25">
        <f t="shared" si="28"/>
        <v>0.30000000000000004</v>
      </c>
      <c r="AD38" s="25">
        <f t="shared" si="28"/>
        <v>0.3999999999999999</v>
      </c>
      <c r="AE38" s="25">
        <f t="shared" si="28"/>
        <v>0.5</v>
      </c>
      <c r="AF38" s="25">
        <f t="shared" si="28"/>
        <v>0.6000000000000001</v>
      </c>
      <c r="AG38" s="25">
        <f t="shared" si="28"/>
        <v>0.7</v>
      </c>
      <c r="AH38" s="25">
        <f t="shared" si="28"/>
        <v>0.8</v>
      </c>
      <c r="AI38" s="25">
        <f t="shared" si="28"/>
        <v>0.8999999999999999</v>
      </c>
      <c r="AJ38" s="25">
        <f t="shared" si="28"/>
        <v>1</v>
      </c>
    </row>
    <row r="39" spans="3:36" ht="12.75" customHeight="1">
      <c r="C39" s="11">
        <f>AB$21</f>
        <v>0.19999999999999996</v>
      </c>
      <c r="D39" s="11">
        <f t="shared" si="19"/>
        <v>0.5</v>
      </c>
      <c r="E39" s="40">
        <f t="shared" si="20"/>
        <v>11.26</v>
      </c>
      <c r="F39" s="39">
        <f t="shared" si="21"/>
        <v>10.884568999999997</v>
      </c>
      <c r="G39" s="30">
        <f t="shared" si="22"/>
        <v>0.14094843576100188</v>
      </c>
      <c r="X39" s="21"/>
      <c r="Y39" s="19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</row>
    <row r="40" spans="3:36" ht="12.75" customHeight="1">
      <c r="C40" s="11">
        <f aca="true" t="shared" si="29" ref="C40:C49">AB$21</f>
        <v>0.19999999999999996</v>
      </c>
      <c r="D40" s="11">
        <f t="shared" si="19"/>
        <v>0.6000000000000001</v>
      </c>
      <c r="E40" s="40">
        <f t="shared" si="20"/>
        <v>12.153</v>
      </c>
      <c r="F40" s="39">
        <f t="shared" si="21"/>
        <v>11.915045952</v>
      </c>
      <c r="G40" s="30">
        <f t="shared" si="22"/>
        <v>0.056622128959586605</v>
      </c>
      <c r="X40" s="25">
        <f>X23</f>
        <v>0.5</v>
      </c>
      <c r="Y40" s="23"/>
      <c r="Z40" s="57">
        <f>INDEX($E$17:$E$137,11*(COLUMN()-26)+ROW()-39)-INDEX($F$17:$F$137,11*(COLUMN()-26)+ROW()-39)</f>
        <v>0.5270000000000117</v>
      </c>
      <c r="AA40" s="51">
        <f aca="true" t="shared" si="30" ref="AA40:AJ50">INDEX($E$17:$E$137,11*(COLUMN()-26)+ROW()-39)-INDEX($F$17:$F$137,11*(COLUMN()-26)+ROW()-39)</f>
        <v>0.45401637500000724</v>
      </c>
      <c r="AB40" s="52">
        <f t="shared" si="30"/>
        <v>0.3754310000000025</v>
      </c>
      <c r="AC40" s="52">
        <f t="shared" si="30"/>
        <v>0.29349212499999666</v>
      </c>
      <c r="AD40" s="52">
        <f t="shared" si="30"/>
        <v>0.19644799999999307</v>
      </c>
      <c r="AE40" s="52">
        <f t="shared" si="30"/>
        <v>0.09829687499998485</v>
      </c>
      <c r="AF40" s="52">
        <f t="shared" si="30"/>
        <v>0.0008369999999757738</v>
      </c>
      <c r="AG40" s="52">
        <f t="shared" si="30"/>
        <v>-0.11113337500002629</v>
      </c>
      <c r="AH40" s="52">
        <f t="shared" si="30"/>
        <v>-0.16581600000003505</v>
      </c>
      <c r="AI40" s="53">
        <f t="shared" si="30"/>
        <v>-0.18341262500004163</v>
      </c>
      <c r="AJ40" s="50">
        <f t="shared" si="30"/>
        <v>-0.03012500000005147</v>
      </c>
    </row>
    <row r="41" spans="3:36" ht="12.75" customHeight="1">
      <c r="C41" s="11">
        <f t="shared" si="29"/>
        <v>0.19999999999999996</v>
      </c>
      <c r="D41" s="11">
        <f t="shared" si="19"/>
        <v>0.7</v>
      </c>
      <c r="E41" s="40">
        <f t="shared" si="20"/>
        <v>13.073</v>
      </c>
      <c r="F41" s="39">
        <f t="shared" si="21"/>
        <v>12.956619896</v>
      </c>
      <c r="G41" s="30">
        <f t="shared" si="22"/>
        <v>0.013544328607051044</v>
      </c>
      <c r="X41" s="25">
        <f aca="true" t="shared" si="31" ref="X41:X50">X24</f>
        <v>0.6000000000000001</v>
      </c>
      <c r="Y41" s="23"/>
      <c r="Z41" s="57">
        <f aca="true" t="shared" si="32" ref="Z41:Z50">INDEX($E$17:$E$137,11*(COLUMN()-26)+ROW()-39)-INDEX($F$17:$F$137,11*(COLUMN()-26)+ROW()-39)</f>
        <v>0.32984000000001146</v>
      </c>
      <c r="AA41" s="47">
        <f t="shared" si="30"/>
        <v>0.28764805600000365</v>
      </c>
      <c r="AB41" s="43">
        <f t="shared" si="30"/>
        <v>0.23795404800000064</v>
      </c>
      <c r="AC41" s="43">
        <f t="shared" si="30"/>
        <v>0.18499271199999434</v>
      </c>
      <c r="AD41" s="43">
        <f t="shared" si="30"/>
        <v>0.13179878399999012</v>
      </c>
      <c r="AE41" s="43">
        <f t="shared" si="30"/>
        <v>0.043306999999977336</v>
      </c>
      <c r="AF41" s="43">
        <f t="shared" si="30"/>
        <v>-0.02878790400002984</v>
      </c>
      <c r="AG41" s="43">
        <f t="shared" si="30"/>
        <v>-0.11679119200003285</v>
      </c>
      <c r="AH41" s="43">
        <f t="shared" si="30"/>
        <v>-0.1430081280000408</v>
      </c>
      <c r="AI41" s="44">
        <f t="shared" si="30"/>
        <v>-0.12974397600005005</v>
      </c>
      <c r="AJ41" s="50">
        <f t="shared" si="30"/>
        <v>0.06769599999994114</v>
      </c>
    </row>
    <row r="42" spans="3:36" ht="12.75" customHeight="1">
      <c r="C42" s="11">
        <f t="shared" si="29"/>
        <v>0.19999999999999996</v>
      </c>
      <c r="D42" s="11">
        <f t="shared" si="19"/>
        <v>0.8</v>
      </c>
      <c r="E42" s="40">
        <f t="shared" si="20"/>
        <v>14.016999999999998</v>
      </c>
      <c r="F42" s="39">
        <f t="shared" si="21"/>
        <v>14.005537664000002</v>
      </c>
      <c r="G42" s="30">
        <f t="shared" si="22"/>
        <v>0.00013138514657679714</v>
      </c>
      <c r="X42" s="25">
        <f t="shared" si="31"/>
        <v>0.7</v>
      </c>
      <c r="Y42" s="23"/>
      <c r="Z42" s="57">
        <f t="shared" si="32"/>
        <v>0.1495200000000132</v>
      </c>
      <c r="AA42" s="48">
        <f t="shared" si="30"/>
        <v>0.13692641300000474</v>
      </c>
      <c r="AB42" s="26">
        <f t="shared" si="30"/>
        <v>0.11638010400000098</v>
      </c>
      <c r="AC42" s="26">
        <f t="shared" si="30"/>
        <v>0.09068875099999119</v>
      </c>
      <c r="AD42" s="26">
        <f t="shared" si="30"/>
        <v>0.04626003199998685</v>
      </c>
      <c r="AE42" s="26">
        <f t="shared" si="30"/>
        <v>-0.0024483750000214854</v>
      </c>
      <c r="AF42" s="26">
        <f t="shared" si="30"/>
        <v>-0.05125879200002714</v>
      </c>
      <c r="AG42" s="26">
        <f t="shared" si="30"/>
        <v>-0.11999354100003501</v>
      </c>
      <c r="AH42" s="26">
        <f t="shared" si="30"/>
        <v>-0.12347494400004777</v>
      </c>
      <c r="AI42" s="45">
        <f t="shared" si="30"/>
        <v>-0.08752532300005456</v>
      </c>
      <c r="AJ42" s="50">
        <f t="shared" si="30"/>
        <v>0.14603299999993524</v>
      </c>
    </row>
    <row r="43" spans="3:36" ht="12.75" customHeight="1">
      <c r="C43" s="11">
        <f t="shared" si="29"/>
        <v>0.19999999999999996</v>
      </c>
      <c r="D43" s="11">
        <f t="shared" si="19"/>
        <v>0.9</v>
      </c>
      <c r="E43" s="40">
        <f t="shared" si="20"/>
        <v>14.986999999999998</v>
      </c>
      <c r="F43" s="39">
        <f t="shared" si="21"/>
        <v>15.058046088000005</v>
      </c>
      <c r="G43" s="30">
        <f t="shared" si="22"/>
        <v>0.005047546620104644</v>
      </c>
      <c r="X43" s="25">
        <f t="shared" si="31"/>
        <v>0.8</v>
      </c>
      <c r="Y43" s="23"/>
      <c r="Z43" s="57">
        <f t="shared" si="32"/>
        <v>-0.008719999999987849</v>
      </c>
      <c r="AA43" s="48">
        <f t="shared" si="30"/>
        <v>0.005307392000004185</v>
      </c>
      <c r="AB43" s="26">
        <f t="shared" si="30"/>
        <v>0.011462335999995688</v>
      </c>
      <c r="AC43" s="26">
        <f t="shared" si="30"/>
        <v>0.01261798399998959</v>
      </c>
      <c r="AD43" s="26">
        <f t="shared" si="30"/>
        <v>-0.007952512000017009</v>
      </c>
      <c r="AE43" s="26">
        <f t="shared" si="30"/>
        <v>-0.033776000000028006</v>
      </c>
      <c r="AF43" s="26">
        <f t="shared" si="30"/>
        <v>-0.06369932800003397</v>
      </c>
      <c r="AG43" s="26">
        <f t="shared" si="30"/>
        <v>-0.1165693440000446</v>
      </c>
      <c r="AH43" s="26">
        <f t="shared" si="30"/>
        <v>-0.1052328960000537</v>
      </c>
      <c r="AI43" s="45">
        <f t="shared" si="30"/>
        <v>-0.05453683200006765</v>
      </c>
      <c r="AJ43" s="50">
        <f t="shared" si="30"/>
        <v>0.20067199999992624</v>
      </c>
    </row>
    <row r="44" spans="3:36" ht="12.75" customHeight="1">
      <c r="C44" s="11">
        <f t="shared" si="29"/>
        <v>0.19999999999999996</v>
      </c>
      <c r="D44" s="11">
        <f t="shared" si="19"/>
        <v>1</v>
      </c>
      <c r="E44" s="40">
        <f t="shared" si="20"/>
        <v>15.979999999999999</v>
      </c>
      <c r="F44" s="39">
        <f t="shared" si="21"/>
        <v>16.110392000000004</v>
      </c>
      <c r="G44" s="30">
        <f t="shared" si="22"/>
        <v>0.017002073664001523</v>
      </c>
      <c r="X44" s="25">
        <f t="shared" si="31"/>
        <v>0.9</v>
      </c>
      <c r="Y44" s="23"/>
      <c r="Z44" s="57">
        <f t="shared" si="32"/>
        <v>-0.14363999999999066</v>
      </c>
      <c r="AA44" s="48">
        <f t="shared" si="30"/>
        <v>-0.10375306099999904</v>
      </c>
      <c r="AB44" s="26">
        <f t="shared" si="30"/>
        <v>-0.07104608800000634</v>
      </c>
      <c r="AC44" s="26">
        <f t="shared" si="30"/>
        <v>-0.044181847000013263</v>
      </c>
      <c r="AD44" s="26">
        <f t="shared" si="30"/>
        <v>-0.04162310400001701</v>
      </c>
      <c r="AE44" s="26">
        <f t="shared" si="30"/>
        <v>-0.04748262500003264</v>
      </c>
      <c r="AF44" s="26">
        <f t="shared" si="30"/>
        <v>-0.06223317600004208</v>
      </c>
      <c r="AG44" s="26">
        <f t="shared" si="30"/>
        <v>-0.10534752300005223</v>
      </c>
      <c r="AH44" s="26">
        <f t="shared" si="30"/>
        <v>-0.08629843200006704</v>
      </c>
      <c r="AI44" s="45">
        <f t="shared" si="30"/>
        <v>-0.03355866900007598</v>
      </c>
      <c r="AJ44" s="50">
        <f t="shared" si="30"/>
        <v>0.22939899999991198</v>
      </c>
    </row>
    <row r="45" spans="3:36" ht="12.75" customHeight="1">
      <c r="C45" s="11">
        <f t="shared" si="29"/>
        <v>0.19999999999999996</v>
      </c>
      <c r="D45" s="11">
        <f t="shared" si="19"/>
        <v>1.1</v>
      </c>
      <c r="E45" s="40">
        <f t="shared" si="20"/>
        <v>16.997999999999998</v>
      </c>
      <c r="F45" s="39">
        <f t="shared" si="21"/>
        <v>17.158822232000013</v>
      </c>
      <c r="G45" s="30">
        <f t="shared" si="22"/>
        <v>0.02586379030546672</v>
      </c>
      <c r="X45" s="25">
        <f t="shared" si="31"/>
        <v>1</v>
      </c>
      <c r="Y45" s="23"/>
      <c r="Z45" s="57">
        <f t="shared" si="32"/>
        <v>-0.25299999999998946</v>
      </c>
      <c r="AA45" s="48">
        <f t="shared" si="30"/>
        <v>-0.18879899999999772</v>
      </c>
      <c r="AB45" s="26">
        <f t="shared" si="30"/>
        <v>-0.13039200000000584</v>
      </c>
      <c r="AC45" s="26">
        <f t="shared" si="30"/>
        <v>-0.07767300000001853</v>
      </c>
      <c r="AD45" s="26">
        <f t="shared" si="30"/>
        <v>-0.05353600000002601</v>
      </c>
      <c r="AE45" s="26">
        <f t="shared" si="30"/>
        <v>-0.04137500000003769</v>
      </c>
      <c r="AF45" s="26">
        <f t="shared" si="30"/>
        <v>-0.042984000000050315</v>
      </c>
      <c r="AG45" s="26">
        <f t="shared" si="30"/>
        <v>-0.08415700000006154</v>
      </c>
      <c r="AH45" s="26">
        <f t="shared" si="30"/>
        <v>-0.06768800000007147</v>
      </c>
      <c r="AI45" s="45">
        <f t="shared" si="30"/>
        <v>-0.025371000000088628</v>
      </c>
      <c r="AJ45" s="50">
        <f t="shared" si="30"/>
        <v>0.22799999999989495</v>
      </c>
    </row>
    <row r="46" spans="3:36" ht="12.75" customHeight="1">
      <c r="C46" s="11">
        <f t="shared" si="29"/>
        <v>0.19999999999999996</v>
      </c>
      <c r="D46" s="11">
        <f t="shared" si="19"/>
        <v>1.2</v>
      </c>
      <c r="E46" s="40">
        <f t="shared" si="20"/>
        <v>18.038</v>
      </c>
      <c r="F46" s="39">
        <f t="shared" si="21"/>
        <v>18.199583616000012</v>
      </c>
      <c r="G46" s="30">
        <f t="shared" si="22"/>
        <v>0.02610926495963938</v>
      </c>
      <c r="X46" s="25">
        <f t="shared" si="31"/>
        <v>1.1</v>
      </c>
      <c r="Y46" s="23"/>
      <c r="Z46" s="57">
        <f t="shared" si="32"/>
        <v>-0.33255999999999375</v>
      </c>
      <c r="AA46" s="48">
        <f t="shared" si="30"/>
        <v>-0.2453744790000023</v>
      </c>
      <c r="AB46" s="26">
        <f t="shared" si="30"/>
        <v>-0.16082223200001522</v>
      </c>
      <c r="AC46" s="26">
        <f t="shared" si="30"/>
        <v>-0.08381773300002138</v>
      </c>
      <c r="AD46" s="26">
        <f t="shared" si="30"/>
        <v>-0.03747545600003477</v>
      </c>
      <c r="AE46" s="26">
        <f t="shared" si="30"/>
        <v>-0.01025987500004888</v>
      </c>
      <c r="AF46" s="26">
        <f t="shared" si="30"/>
        <v>-0.004075464000063533</v>
      </c>
      <c r="AG46" s="26">
        <f t="shared" si="30"/>
        <v>-0.04982669700007136</v>
      </c>
      <c r="AH46" s="26">
        <f t="shared" si="30"/>
        <v>-0.04641804800009197</v>
      </c>
      <c r="AI46" s="45">
        <f t="shared" si="30"/>
        <v>-0.02975399100010634</v>
      </c>
      <c r="AJ46" s="50">
        <f t="shared" si="30"/>
        <v>0.19426099999987656</v>
      </c>
    </row>
    <row r="47" spans="3:36" ht="12.75" customHeight="1">
      <c r="C47" s="11">
        <f t="shared" si="29"/>
        <v>0.19999999999999996</v>
      </c>
      <c r="D47" s="11">
        <f t="shared" si="19"/>
        <v>1.3</v>
      </c>
      <c r="E47" s="40">
        <f t="shared" si="20"/>
        <v>19.101</v>
      </c>
      <c r="F47" s="39">
        <f t="shared" si="21"/>
        <v>19.22892298400002</v>
      </c>
      <c r="G47" s="30">
        <f t="shared" si="22"/>
        <v>0.016364289835470055</v>
      </c>
      <c r="X47" s="25">
        <f t="shared" si="31"/>
        <v>1.2</v>
      </c>
      <c r="Y47" s="23"/>
      <c r="Z47" s="57">
        <f t="shared" si="32"/>
        <v>-0.380079999999996</v>
      </c>
      <c r="AA47" s="48">
        <f t="shared" si="30"/>
        <v>-0.27102355200000616</v>
      </c>
      <c r="AB47" s="26">
        <f t="shared" si="30"/>
        <v>-0.16158361600001214</v>
      </c>
      <c r="AC47" s="26">
        <f t="shared" si="30"/>
        <v>-0.05857830400002584</v>
      </c>
      <c r="AD47" s="26">
        <f t="shared" si="30"/>
        <v>0.007774271999963389</v>
      </c>
      <c r="AE47" s="26">
        <f t="shared" si="30"/>
        <v>0.04905599999995047</v>
      </c>
      <c r="AF47" s="26">
        <f t="shared" si="30"/>
        <v>0.05736876799992885</v>
      </c>
      <c r="AG47" s="26">
        <f t="shared" si="30"/>
        <v>-0.0001855360000888595</v>
      </c>
      <c r="AH47" s="26">
        <f t="shared" si="30"/>
        <v>-0.02150502400010268</v>
      </c>
      <c r="AI47" s="45">
        <f t="shared" si="30"/>
        <v>-0.04848780800011809</v>
      </c>
      <c r="AJ47" s="50">
        <f t="shared" si="30"/>
        <v>0.12396799999985575</v>
      </c>
    </row>
    <row r="48" spans="3:36" ht="12.75" customHeight="1">
      <c r="C48" s="11">
        <f t="shared" si="29"/>
        <v>0.19999999999999996</v>
      </c>
      <c r="D48" s="11">
        <f t="shared" si="19"/>
        <v>1.4</v>
      </c>
      <c r="E48" s="40">
        <f t="shared" si="20"/>
        <v>20.187</v>
      </c>
      <c r="F48" s="39">
        <f t="shared" si="21"/>
        <v>20.243087168000024</v>
      </c>
      <c r="G48" s="30">
        <f t="shared" si="22"/>
        <v>0.0031457704142627543</v>
      </c>
      <c r="X48" s="25">
        <f t="shared" si="31"/>
        <v>1.3</v>
      </c>
      <c r="Y48" s="23"/>
      <c r="Z48" s="57">
        <f t="shared" si="32"/>
        <v>-0.3933199999999992</v>
      </c>
      <c r="AA48" s="48">
        <f t="shared" si="30"/>
        <v>-0.26229027300001206</v>
      </c>
      <c r="AB48" s="26">
        <f t="shared" si="30"/>
        <v>-0.12792298400002267</v>
      </c>
      <c r="AC48" s="26">
        <f t="shared" si="30"/>
        <v>0.0010830289999681497</v>
      </c>
      <c r="AD48" s="26">
        <f t="shared" si="30"/>
        <v>0.08742892799994806</v>
      </c>
      <c r="AE48" s="26">
        <f t="shared" si="30"/>
        <v>0.13976587499993798</v>
      </c>
      <c r="AF48" s="26">
        <f t="shared" si="30"/>
        <v>0.14622503199991854</v>
      </c>
      <c r="AG48" s="26">
        <f t="shared" si="30"/>
        <v>0.06793756099990489</v>
      </c>
      <c r="AH48" s="26">
        <f t="shared" si="30"/>
        <v>0.00803462399987609</v>
      </c>
      <c r="AI48" s="45">
        <f t="shared" si="30"/>
        <v>-0.07935261700014706</v>
      </c>
      <c r="AJ48" s="50">
        <f t="shared" si="30"/>
        <v>0.015906999999820925</v>
      </c>
    </row>
    <row r="49" spans="3:36" ht="12.75" customHeight="1">
      <c r="C49" s="11">
        <f t="shared" si="29"/>
        <v>0.19999999999999996</v>
      </c>
      <c r="D49" s="11">
        <f t="shared" si="19"/>
        <v>1.5</v>
      </c>
      <c r="E49" s="40">
        <f t="shared" si="20"/>
        <v>21.294</v>
      </c>
      <c r="F49" s="39">
        <f t="shared" si="21"/>
        <v>21.238323000000033</v>
      </c>
      <c r="G49" s="30">
        <f t="shared" si="22"/>
        <v>0.0030999283289963628</v>
      </c>
      <c r="X49" s="25">
        <f t="shared" si="31"/>
        <v>1.4</v>
      </c>
      <c r="Y49" s="23"/>
      <c r="Z49" s="57">
        <f t="shared" si="32"/>
        <v>-0.3690400000000018</v>
      </c>
      <c r="AA49" s="49">
        <f t="shared" si="30"/>
        <v>-0.21671869600001514</v>
      </c>
      <c r="AB49" s="42">
        <f t="shared" si="30"/>
        <v>-0.05608716800002256</v>
      </c>
      <c r="AC49" s="42">
        <f t="shared" si="30"/>
        <v>0.0982040079999571</v>
      </c>
      <c r="AD49" s="42">
        <f t="shared" si="30"/>
        <v>0.20470425599994613</v>
      </c>
      <c r="AE49" s="42">
        <f t="shared" si="30"/>
        <v>0.26606299999993155</v>
      </c>
      <c r="AF49" s="42">
        <f t="shared" si="30"/>
        <v>0.26536966399990547</v>
      </c>
      <c r="AG49" s="42">
        <f t="shared" si="30"/>
        <v>0.15571367199988728</v>
      </c>
      <c r="AH49" s="42">
        <f t="shared" si="30"/>
        <v>0.04418444799986432</v>
      </c>
      <c r="AI49" s="46">
        <f t="shared" si="30"/>
        <v>-0.12612858400016336</v>
      </c>
      <c r="AJ49" s="50">
        <f t="shared" si="30"/>
        <v>-0.13413600000018988</v>
      </c>
    </row>
    <row r="50" spans="3:36" ht="12.75" customHeight="1">
      <c r="C50" s="11">
        <f>AC$21</f>
        <v>0.30000000000000004</v>
      </c>
      <c r="D50" s="11">
        <f t="shared" si="19"/>
        <v>0.5</v>
      </c>
      <c r="E50" s="40">
        <f t="shared" si="20"/>
        <v>11.924</v>
      </c>
      <c r="F50" s="39">
        <f t="shared" si="21"/>
        <v>11.630957875000004</v>
      </c>
      <c r="G50" s="30">
        <f t="shared" si="22"/>
        <v>0.08587368702451324</v>
      </c>
      <c r="X50" s="25">
        <f t="shared" si="31"/>
        <v>1.5</v>
      </c>
      <c r="Y50" s="23"/>
      <c r="Z50" s="57">
        <f t="shared" si="32"/>
        <v>-0.30400000000000915</v>
      </c>
      <c r="AA50" s="54">
        <f t="shared" si="30"/>
        <v>-0.13185287500002119</v>
      </c>
      <c r="AB50" s="55">
        <f t="shared" si="30"/>
        <v>0.055676999999967336</v>
      </c>
      <c r="AC50" s="55">
        <f t="shared" si="30"/>
        <v>0.23782237499995063</v>
      </c>
      <c r="AD50" s="55">
        <f t="shared" si="30"/>
        <v>0.3638159999999324</v>
      </c>
      <c r="AE50" s="55">
        <f t="shared" si="30"/>
        <v>0.4321406249999171</v>
      </c>
      <c r="AF50" s="55">
        <f t="shared" si="30"/>
        <v>0.4176789999998931</v>
      </c>
      <c r="AG50" s="55">
        <f t="shared" si="30"/>
        <v>0.26731387499987136</v>
      </c>
      <c r="AH50" s="55">
        <f t="shared" si="30"/>
        <v>0.08792799999984524</v>
      </c>
      <c r="AI50" s="56">
        <f t="shared" si="30"/>
        <v>-0.1865958750001937</v>
      </c>
      <c r="AJ50" s="50">
        <f t="shared" si="30"/>
        <v>-0.32937500000021913</v>
      </c>
    </row>
    <row r="51" spans="3:7" ht="12.75" customHeight="1">
      <c r="C51" s="11">
        <f aca="true" t="shared" si="33" ref="C51:C60">AC$21</f>
        <v>0.30000000000000004</v>
      </c>
      <c r="D51" s="11">
        <f t="shared" si="19"/>
        <v>0.6000000000000001</v>
      </c>
      <c r="E51" s="40">
        <f t="shared" si="20"/>
        <v>12.87</v>
      </c>
      <c r="F51" s="39">
        <f t="shared" si="21"/>
        <v>12.685547288000006</v>
      </c>
      <c r="G51" s="30">
        <f t="shared" si="22"/>
        <v>0.03402280296415253</v>
      </c>
    </row>
    <row r="52" spans="3:36" ht="12.75" customHeight="1">
      <c r="C52" s="11">
        <f t="shared" si="33"/>
        <v>0.30000000000000004</v>
      </c>
      <c r="D52" s="11">
        <f t="shared" si="19"/>
        <v>0.7</v>
      </c>
      <c r="E52" s="40">
        <f t="shared" si="20"/>
        <v>13.843999999999998</v>
      </c>
      <c r="F52" s="39">
        <f t="shared" si="21"/>
        <v>13.753941249000007</v>
      </c>
      <c r="G52" s="30">
        <f t="shared" si="22"/>
        <v>0.008110578631678229</v>
      </c>
      <c r="X52" s="13"/>
      <c r="Y52" s="14"/>
      <c r="Z52" s="62"/>
      <c r="AA52" s="63"/>
      <c r="AB52" s="63"/>
      <c r="AC52" s="63"/>
      <c r="AD52" s="63"/>
      <c r="AE52" s="63"/>
      <c r="AF52" s="63"/>
      <c r="AG52" s="63"/>
      <c r="AH52" s="63"/>
      <c r="AI52" s="63"/>
      <c r="AJ52" s="64"/>
    </row>
    <row r="53" spans="3:36" ht="12.75" customHeight="1">
      <c r="C53" s="11">
        <f t="shared" si="33"/>
        <v>0.30000000000000004</v>
      </c>
      <c r="D53" s="11">
        <f t="shared" si="19"/>
        <v>0.8</v>
      </c>
      <c r="E53" s="40">
        <f t="shared" si="20"/>
        <v>14.844</v>
      </c>
      <c r="F53" s="39">
        <f t="shared" si="21"/>
        <v>14.83210201600001</v>
      </c>
      <c r="G53" s="30">
        <f t="shared" si="22"/>
        <v>0.00014156202326402287</v>
      </c>
      <c r="X53" s="15"/>
      <c r="Y53" s="16"/>
      <c r="Z53" s="65" t="s">
        <v>76</v>
      </c>
      <c r="AA53" s="66"/>
      <c r="AB53" s="66"/>
      <c r="AC53" s="66"/>
      <c r="AD53" s="66"/>
      <c r="AE53" s="66"/>
      <c r="AF53" s="66"/>
      <c r="AG53" s="66"/>
      <c r="AH53" s="66"/>
      <c r="AI53" s="66"/>
      <c r="AJ53" s="67"/>
    </row>
    <row r="54" spans="3:36" ht="12.75" customHeight="1">
      <c r="C54" s="11">
        <f t="shared" si="33"/>
        <v>0.30000000000000004</v>
      </c>
      <c r="D54" s="11">
        <f t="shared" si="19"/>
        <v>0.9</v>
      </c>
      <c r="E54" s="40">
        <f t="shared" si="20"/>
        <v>15.871</v>
      </c>
      <c r="F54" s="39">
        <f t="shared" si="21"/>
        <v>15.915991847000013</v>
      </c>
      <c r="G54" s="30">
        <f t="shared" si="22"/>
        <v>0.0020242662964725603</v>
      </c>
      <c r="X54" s="17"/>
      <c r="Y54" s="16"/>
      <c r="Z54" s="68"/>
      <c r="AA54" s="69"/>
      <c r="AB54" s="69"/>
      <c r="AC54" s="69"/>
      <c r="AD54" s="69"/>
      <c r="AE54" s="69"/>
      <c r="AF54" s="69"/>
      <c r="AG54" s="69"/>
      <c r="AH54" s="69"/>
      <c r="AI54" s="69"/>
      <c r="AJ54" s="70"/>
    </row>
    <row r="55" spans="3:36" ht="12.75" customHeight="1">
      <c r="C55" s="11">
        <f t="shared" si="33"/>
        <v>0.30000000000000004</v>
      </c>
      <c r="D55" s="11">
        <f t="shared" si="19"/>
        <v>1</v>
      </c>
      <c r="E55" s="40">
        <f t="shared" si="20"/>
        <v>16.923</v>
      </c>
      <c r="F55" s="39">
        <f t="shared" si="21"/>
        <v>17.001573000000015</v>
      </c>
      <c r="G55" s="30">
        <f t="shared" si="22"/>
        <v>0.006173716329002583</v>
      </c>
      <c r="X55" s="18"/>
      <c r="Y55" s="19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</row>
    <row r="56" spans="3:36" ht="12.75" customHeight="1">
      <c r="C56" s="11">
        <f t="shared" si="33"/>
        <v>0.30000000000000004</v>
      </c>
      <c r="D56" s="11">
        <f t="shared" si="19"/>
        <v>1.1</v>
      </c>
      <c r="E56" s="40">
        <f t="shared" si="20"/>
        <v>18</v>
      </c>
      <c r="F56" s="39">
        <f t="shared" si="21"/>
        <v>18.084807733000023</v>
      </c>
      <c r="G56" s="30">
        <f t="shared" si="22"/>
        <v>0.007192351576603187</v>
      </c>
      <c r="X56" s="21"/>
      <c r="Y56" s="19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</row>
    <row r="57" spans="3:36" ht="12.75" customHeight="1">
      <c r="C57" s="11">
        <f t="shared" si="33"/>
        <v>0.30000000000000004</v>
      </c>
      <c r="D57" s="11">
        <f t="shared" si="19"/>
        <v>1.2</v>
      </c>
      <c r="E57" s="40">
        <f t="shared" si="20"/>
        <v>19.102</v>
      </c>
      <c r="F57" s="39">
        <f t="shared" si="21"/>
        <v>19.161658304000028</v>
      </c>
      <c r="G57" s="30">
        <f t="shared" si="22"/>
        <v>0.0035591132361597073</v>
      </c>
      <c r="X57" s="25"/>
      <c r="Y57" s="23"/>
      <c r="Z57" s="58">
        <f>INDEX($F$17:$F$137,11*(COLUMN()-26)+ROW()-56)</f>
        <v>9.609999999999989</v>
      </c>
      <c r="AA57" s="58">
        <f aca="true" t="shared" si="34" ref="AA57:AJ57">INDEX($F$17:$F$137,11*(COLUMN()-26)+ROW()-56)</f>
        <v>10.215983624999993</v>
      </c>
      <c r="AB57" s="58">
        <f t="shared" si="34"/>
        <v>10.884568999999997</v>
      </c>
      <c r="AC57" s="58">
        <f t="shared" si="34"/>
        <v>11.630957875000004</v>
      </c>
      <c r="AD57" s="58">
        <f t="shared" si="34"/>
        <v>12.469552000000007</v>
      </c>
      <c r="AE57" s="58">
        <f t="shared" si="34"/>
        <v>13.416703125000016</v>
      </c>
      <c r="AF57" s="58">
        <f t="shared" si="34"/>
        <v>14.487163000000024</v>
      </c>
      <c r="AG57" s="58">
        <f t="shared" si="34"/>
        <v>15.696133375000027</v>
      </c>
      <c r="AH57" s="58">
        <f t="shared" si="34"/>
        <v>17.058816000000036</v>
      </c>
      <c r="AI57" s="58">
        <f t="shared" si="34"/>
        <v>18.59041262500004</v>
      </c>
      <c r="AJ57" s="58">
        <f t="shared" si="34"/>
        <v>20.30612500000005</v>
      </c>
    </row>
    <row r="58" spans="3:36" ht="12.75" customHeight="1">
      <c r="C58" s="11">
        <f t="shared" si="33"/>
        <v>0.30000000000000004</v>
      </c>
      <c r="D58" s="11">
        <f t="shared" si="19"/>
        <v>1.3</v>
      </c>
      <c r="E58" s="40">
        <f t="shared" si="20"/>
        <v>20.228</v>
      </c>
      <c r="F58" s="39">
        <f t="shared" si="21"/>
        <v>20.228086971000035</v>
      </c>
      <c r="G58" s="30">
        <f t="shared" si="22"/>
        <v>7.563954846869157E-09</v>
      </c>
      <c r="X58" s="25"/>
      <c r="Y58" s="23"/>
      <c r="Z58" s="58">
        <f aca="true" t="shared" si="35" ref="Z58:AJ67">INDEX($F$17:$F$137,11*(COLUMN()-26)+ROW()-56)</f>
        <v>10.612159999999989</v>
      </c>
      <c r="AA58" s="58">
        <f t="shared" si="35"/>
        <v>11.229351943999994</v>
      </c>
      <c r="AB58" s="58">
        <f t="shared" si="35"/>
        <v>11.915045952</v>
      </c>
      <c r="AC58" s="58">
        <f t="shared" si="35"/>
        <v>12.685547288000006</v>
      </c>
      <c r="AD58" s="58">
        <f t="shared" si="35"/>
        <v>13.55620121600001</v>
      </c>
      <c r="AE58" s="58">
        <f t="shared" si="35"/>
        <v>14.54469300000002</v>
      </c>
      <c r="AF58" s="58">
        <f t="shared" si="35"/>
        <v>15.666787904000028</v>
      </c>
      <c r="AG58" s="58">
        <f t="shared" si="35"/>
        <v>16.938791192000032</v>
      </c>
      <c r="AH58" s="58">
        <f t="shared" si="35"/>
        <v>18.377008128000043</v>
      </c>
      <c r="AI58" s="58">
        <f t="shared" si="35"/>
        <v>19.99774397600005</v>
      </c>
      <c r="AJ58" s="58">
        <f t="shared" si="35"/>
        <v>21.81730400000006</v>
      </c>
    </row>
    <row r="59" spans="3:36" ht="12.75" customHeight="1">
      <c r="C59" s="11">
        <f t="shared" si="33"/>
        <v>0.30000000000000004</v>
      </c>
      <c r="D59" s="11">
        <f t="shared" si="19"/>
        <v>1.4</v>
      </c>
      <c r="E59" s="40">
        <f t="shared" si="20"/>
        <v>21.377</v>
      </c>
      <c r="F59" s="39">
        <f t="shared" si="21"/>
        <v>21.28005599200004</v>
      </c>
      <c r="G59" s="30">
        <f t="shared" si="22"/>
        <v>0.009398140687096039</v>
      </c>
      <c r="X59" s="25"/>
      <c r="Y59" s="23"/>
      <c r="Z59" s="58">
        <f t="shared" si="35"/>
        <v>11.619479999999987</v>
      </c>
      <c r="AA59" s="58">
        <f t="shared" si="35"/>
        <v>12.251073586999993</v>
      </c>
      <c r="AB59" s="58">
        <f t="shared" si="35"/>
        <v>12.956619896</v>
      </c>
      <c r="AC59" s="58">
        <f t="shared" si="35"/>
        <v>13.753941249000007</v>
      </c>
      <c r="AD59" s="58">
        <f t="shared" si="35"/>
        <v>14.659739968000013</v>
      </c>
      <c r="AE59" s="58">
        <f t="shared" si="35"/>
        <v>15.69344837500002</v>
      </c>
      <c r="AF59" s="58">
        <f t="shared" si="35"/>
        <v>16.87225879200003</v>
      </c>
      <c r="AG59" s="58">
        <f t="shared" si="35"/>
        <v>18.213993541000036</v>
      </c>
      <c r="AH59" s="58">
        <f t="shared" si="35"/>
        <v>19.736474944000047</v>
      </c>
      <c r="AI59" s="58">
        <f t="shared" si="35"/>
        <v>21.457525323000056</v>
      </c>
      <c r="AJ59" s="58">
        <f t="shared" si="35"/>
        <v>23.394967000000065</v>
      </c>
    </row>
    <row r="60" spans="3:36" ht="12.75" customHeight="1">
      <c r="C60" s="11">
        <f t="shared" si="33"/>
        <v>0.30000000000000004</v>
      </c>
      <c r="D60" s="11">
        <f t="shared" si="19"/>
        <v>1.5</v>
      </c>
      <c r="E60" s="40">
        <f t="shared" si="20"/>
        <v>22.55</v>
      </c>
      <c r="F60" s="39">
        <f t="shared" si="21"/>
        <v>22.31352762500005</v>
      </c>
      <c r="G60" s="30">
        <f t="shared" si="22"/>
        <v>0.055919184138117924</v>
      </c>
      <c r="X60" s="25"/>
      <c r="Y60" s="23"/>
      <c r="Z60" s="58">
        <f t="shared" si="35"/>
        <v>12.628719999999987</v>
      </c>
      <c r="AA60" s="58">
        <f t="shared" si="35"/>
        <v>13.277692607999995</v>
      </c>
      <c r="AB60" s="58">
        <f t="shared" si="35"/>
        <v>14.005537664000002</v>
      </c>
      <c r="AC60" s="58">
        <f t="shared" si="35"/>
        <v>14.83210201600001</v>
      </c>
      <c r="AD60" s="58">
        <f t="shared" si="35"/>
        <v>15.775952512000016</v>
      </c>
      <c r="AE60" s="58">
        <f t="shared" si="35"/>
        <v>16.858776000000027</v>
      </c>
      <c r="AF60" s="58">
        <f t="shared" si="35"/>
        <v>18.099699328000035</v>
      </c>
      <c r="AG60" s="58">
        <f t="shared" si="35"/>
        <v>19.518569344000046</v>
      </c>
      <c r="AH60" s="58">
        <f t="shared" si="35"/>
        <v>21.135232896000055</v>
      </c>
      <c r="AI60" s="58">
        <f t="shared" si="35"/>
        <v>22.969536832000063</v>
      </c>
      <c r="AJ60" s="58">
        <f t="shared" si="35"/>
        <v>25.041328000000075</v>
      </c>
    </row>
    <row r="61" spans="3:36" ht="12.75" customHeight="1">
      <c r="C61" s="11">
        <f>AD$21</f>
        <v>0.3999999999999999</v>
      </c>
      <c r="D61" s="11">
        <f t="shared" si="19"/>
        <v>0.5</v>
      </c>
      <c r="E61" s="40">
        <f t="shared" si="20"/>
        <v>12.666</v>
      </c>
      <c r="F61" s="39">
        <f t="shared" si="21"/>
        <v>12.470352000000009</v>
      </c>
      <c r="G61" s="30">
        <f t="shared" si="22"/>
        <v>0.03827813990399663</v>
      </c>
      <c r="X61" s="25"/>
      <c r="Y61" s="23"/>
      <c r="Z61" s="58">
        <f t="shared" si="35"/>
        <v>13.63663999999999</v>
      </c>
      <c r="AA61" s="58">
        <f t="shared" si="35"/>
        <v>14.305753060999997</v>
      </c>
      <c r="AB61" s="58">
        <f t="shared" si="35"/>
        <v>15.058046088000005</v>
      </c>
      <c r="AC61" s="58">
        <f t="shared" si="35"/>
        <v>15.915991847000013</v>
      </c>
      <c r="AD61" s="58">
        <f t="shared" si="35"/>
        <v>16.90062310400002</v>
      </c>
      <c r="AE61" s="58">
        <f t="shared" si="35"/>
        <v>18.036482625000033</v>
      </c>
      <c r="AF61" s="58">
        <f t="shared" si="35"/>
        <v>19.345233176000043</v>
      </c>
      <c r="AG61" s="58">
        <f t="shared" si="35"/>
        <v>20.849347523000052</v>
      </c>
      <c r="AH61" s="58">
        <f t="shared" si="35"/>
        <v>22.571298432000066</v>
      </c>
      <c r="AI61" s="58">
        <f t="shared" si="35"/>
        <v>24.533558669000076</v>
      </c>
      <c r="AJ61" s="58">
        <f t="shared" si="35"/>
        <v>26.758601000000088</v>
      </c>
    </row>
    <row r="62" spans="3:36" ht="12.75" customHeight="1">
      <c r="C62" s="11">
        <f aca="true" t="shared" si="36" ref="C62:C71">AD$21</f>
        <v>0.3999999999999999</v>
      </c>
      <c r="D62" s="11">
        <f t="shared" si="19"/>
        <v>0.6000000000000001</v>
      </c>
      <c r="E62" s="40">
        <f t="shared" si="20"/>
        <v>13.688</v>
      </c>
      <c r="F62" s="39">
        <f t="shared" si="21"/>
        <v>13.557161216000011</v>
      </c>
      <c r="G62" s="30">
        <f t="shared" si="22"/>
        <v>0.01711878739859582</v>
      </c>
      <c r="X62" s="25"/>
      <c r="Y62" s="23"/>
      <c r="Z62" s="58">
        <f t="shared" si="35"/>
        <v>14.63999999999999</v>
      </c>
      <c r="AA62" s="58">
        <f t="shared" si="35"/>
        <v>15.331798999999998</v>
      </c>
      <c r="AB62" s="58">
        <f t="shared" si="35"/>
        <v>16.110392000000004</v>
      </c>
      <c r="AC62" s="58">
        <f t="shared" si="35"/>
        <v>17.001573000000015</v>
      </c>
      <c r="AD62" s="58">
        <f t="shared" si="35"/>
        <v>18.029536000000025</v>
      </c>
      <c r="AE62" s="58">
        <f t="shared" si="35"/>
        <v>19.22237500000004</v>
      </c>
      <c r="AF62" s="58">
        <f t="shared" si="35"/>
        <v>20.60498400000005</v>
      </c>
      <c r="AG62" s="58">
        <f t="shared" si="35"/>
        <v>22.20315700000006</v>
      </c>
      <c r="AH62" s="58">
        <f t="shared" si="35"/>
        <v>24.042688000000073</v>
      </c>
      <c r="AI62" s="58">
        <f t="shared" si="35"/>
        <v>26.149371000000087</v>
      </c>
      <c r="AJ62" s="58">
        <f t="shared" si="35"/>
        <v>28.549000000000103</v>
      </c>
    </row>
    <row r="63" spans="3:36" ht="12.75" customHeight="1">
      <c r="C63" s="11">
        <f t="shared" si="36"/>
        <v>0.3999999999999999</v>
      </c>
      <c r="D63" s="11">
        <f t="shared" si="19"/>
        <v>0.7</v>
      </c>
      <c r="E63" s="40">
        <f t="shared" si="20"/>
        <v>14.706</v>
      </c>
      <c r="F63" s="39">
        <f t="shared" si="21"/>
        <v>14.660859968000013</v>
      </c>
      <c r="G63" s="30">
        <f t="shared" si="22"/>
        <v>0.002037622488959816</v>
      </c>
      <c r="X63" s="25"/>
      <c r="Y63" s="23"/>
      <c r="Z63" s="58">
        <f t="shared" si="35"/>
        <v>15.635559999999993</v>
      </c>
      <c r="AA63" s="58">
        <f t="shared" si="35"/>
        <v>16.352374479</v>
      </c>
      <c r="AB63" s="58">
        <f t="shared" si="35"/>
        <v>17.158822232000013</v>
      </c>
      <c r="AC63" s="58">
        <f t="shared" si="35"/>
        <v>18.084807733000023</v>
      </c>
      <c r="AD63" s="58">
        <f t="shared" si="35"/>
        <v>19.158475456000033</v>
      </c>
      <c r="AE63" s="58">
        <f t="shared" si="35"/>
        <v>20.412259875000046</v>
      </c>
      <c r="AF63" s="58">
        <f t="shared" si="35"/>
        <v>21.875075464000062</v>
      </c>
      <c r="AG63" s="58">
        <f t="shared" si="35"/>
        <v>23.576826697000072</v>
      </c>
      <c r="AH63" s="58">
        <f t="shared" si="35"/>
        <v>25.54741804800009</v>
      </c>
      <c r="AI63" s="58">
        <f t="shared" si="35"/>
        <v>27.816753991000102</v>
      </c>
      <c r="AJ63" s="58">
        <f t="shared" si="35"/>
        <v>30.41473900000012</v>
      </c>
    </row>
    <row r="64" spans="3:36" ht="12.75" customHeight="1">
      <c r="C64" s="11">
        <f t="shared" si="36"/>
        <v>0.3999999999999999</v>
      </c>
      <c r="D64" s="11">
        <f t="shared" si="19"/>
        <v>0.8</v>
      </c>
      <c r="E64" s="40">
        <f t="shared" si="20"/>
        <v>15.767999999999999</v>
      </c>
      <c r="F64" s="39">
        <f t="shared" si="21"/>
        <v>15.777232512000015</v>
      </c>
      <c r="G64" s="30">
        <f t="shared" si="22"/>
        <v>8.523927783044892E-05</v>
      </c>
      <c r="X64" s="25"/>
      <c r="Y64" s="23"/>
      <c r="Z64" s="58">
        <f t="shared" si="35"/>
        <v>16.620079999999994</v>
      </c>
      <c r="AA64" s="58">
        <f t="shared" si="35"/>
        <v>17.364023552000006</v>
      </c>
      <c r="AB64" s="58">
        <f t="shared" si="35"/>
        <v>18.199583616000012</v>
      </c>
      <c r="AC64" s="58">
        <f t="shared" si="35"/>
        <v>19.161658304000028</v>
      </c>
      <c r="AD64" s="58">
        <f t="shared" si="35"/>
        <v>20.283225728000037</v>
      </c>
      <c r="AE64" s="58">
        <f t="shared" si="35"/>
        <v>21.60194400000005</v>
      </c>
      <c r="AF64" s="58">
        <f t="shared" si="35"/>
        <v>23.151631232000067</v>
      </c>
      <c r="AG64" s="58">
        <f t="shared" si="35"/>
        <v>24.967185536000084</v>
      </c>
      <c r="AH64" s="58">
        <f t="shared" si="35"/>
        <v>27.083505024000104</v>
      </c>
      <c r="AI64" s="58">
        <f t="shared" si="35"/>
        <v>29.535487808000116</v>
      </c>
      <c r="AJ64" s="58">
        <f t="shared" si="35"/>
        <v>32.358032000000144</v>
      </c>
    </row>
    <row r="65" spans="3:36" ht="12.75" customHeight="1">
      <c r="C65" s="11">
        <f t="shared" si="36"/>
        <v>0.3999999999999999</v>
      </c>
      <c r="D65" s="11">
        <f t="shared" si="19"/>
        <v>0.9</v>
      </c>
      <c r="E65" s="40">
        <f t="shared" si="20"/>
        <v>16.859</v>
      </c>
      <c r="F65" s="39">
        <f t="shared" si="21"/>
        <v>16.90206310400002</v>
      </c>
      <c r="G65" s="30">
        <f t="shared" si="22"/>
        <v>0.0018544309261164815</v>
      </c>
      <c r="X65" s="25"/>
      <c r="Y65" s="23"/>
      <c r="Z65" s="58">
        <f t="shared" si="35"/>
        <v>17.59032</v>
      </c>
      <c r="AA65" s="58">
        <f t="shared" si="35"/>
        <v>18.36329027300001</v>
      </c>
      <c r="AB65" s="58">
        <f t="shared" si="35"/>
        <v>19.22892298400002</v>
      </c>
      <c r="AC65" s="58">
        <f t="shared" si="35"/>
        <v>20.228086971000035</v>
      </c>
      <c r="AD65" s="58">
        <f t="shared" si="35"/>
        <v>21.399571072000047</v>
      </c>
      <c r="AE65" s="58">
        <f t="shared" si="35"/>
        <v>22.78723412500006</v>
      </c>
      <c r="AF65" s="58">
        <f t="shared" si="35"/>
        <v>24.430774968000083</v>
      </c>
      <c r="AG65" s="58">
        <f t="shared" si="35"/>
        <v>26.371062439000095</v>
      </c>
      <c r="AH65" s="58">
        <f t="shared" si="35"/>
        <v>28.648965376000124</v>
      </c>
      <c r="AI65" s="58">
        <f t="shared" si="35"/>
        <v>31.305352617000143</v>
      </c>
      <c r="AJ65" s="58">
        <f t="shared" si="35"/>
        <v>34.38109300000018</v>
      </c>
    </row>
    <row r="66" spans="3:36" ht="12.75" customHeight="1">
      <c r="C66" s="11">
        <f t="shared" si="36"/>
        <v>0.3999999999999999</v>
      </c>
      <c r="D66" s="11">
        <f t="shared" si="19"/>
        <v>1</v>
      </c>
      <c r="E66" s="40">
        <f t="shared" si="20"/>
        <v>17.976</v>
      </c>
      <c r="F66" s="39">
        <f t="shared" si="21"/>
        <v>18.031136000000025</v>
      </c>
      <c r="G66" s="30">
        <f t="shared" si="22"/>
        <v>0.0030399784960028486</v>
      </c>
      <c r="X66" s="25"/>
      <c r="Y66" s="23"/>
      <c r="Z66" s="58">
        <f t="shared" si="35"/>
        <v>18.54304</v>
      </c>
      <c r="AA66" s="58">
        <f t="shared" si="35"/>
        <v>19.346718696000014</v>
      </c>
      <c r="AB66" s="58">
        <f t="shared" si="35"/>
        <v>20.243087168000024</v>
      </c>
      <c r="AC66" s="58">
        <f t="shared" si="35"/>
        <v>21.28005599200004</v>
      </c>
      <c r="AD66" s="58">
        <f t="shared" si="35"/>
        <v>22.503295744000052</v>
      </c>
      <c r="AE66" s="58">
        <f t="shared" si="35"/>
        <v>23.96393700000007</v>
      </c>
      <c r="AF66" s="58">
        <f t="shared" si="35"/>
        <v>25.708630336000095</v>
      </c>
      <c r="AG66" s="58">
        <f t="shared" si="35"/>
        <v>27.78528632800011</v>
      </c>
      <c r="AH66" s="58">
        <f t="shared" si="35"/>
        <v>30.241815552000137</v>
      </c>
      <c r="AI66" s="58">
        <f t="shared" si="35"/>
        <v>33.126128584000156</v>
      </c>
      <c r="AJ66" s="58">
        <f t="shared" si="35"/>
        <v>36.48613600000019</v>
      </c>
    </row>
    <row r="67" spans="3:36" ht="12.75" customHeight="1">
      <c r="C67" s="11">
        <f t="shared" si="36"/>
        <v>0.3999999999999999</v>
      </c>
      <c r="D67" s="11">
        <f t="shared" si="19"/>
        <v>1.1</v>
      </c>
      <c r="E67" s="40">
        <f t="shared" si="20"/>
        <v>19.121</v>
      </c>
      <c r="F67" s="39">
        <f t="shared" si="21"/>
        <v>19.16023545600003</v>
      </c>
      <c r="G67" s="30">
        <f t="shared" si="22"/>
        <v>0.001539421007530454</v>
      </c>
      <c r="X67" s="25"/>
      <c r="Y67" s="23"/>
      <c r="Z67" s="58">
        <f t="shared" si="35"/>
        <v>19.47500000000001</v>
      </c>
      <c r="AA67" s="58">
        <f t="shared" si="35"/>
        <v>20.31085287500002</v>
      </c>
      <c r="AB67" s="58">
        <f t="shared" si="35"/>
        <v>21.238323000000033</v>
      </c>
      <c r="AC67" s="58">
        <f t="shared" si="35"/>
        <v>22.31352762500005</v>
      </c>
      <c r="AD67" s="58">
        <f t="shared" si="35"/>
        <v>23.590184000000065</v>
      </c>
      <c r="AE67" s="58">
        <f t="shared" si="35"/>
        <v>25.12785937500008</v>
      </c>
      <c r="AF67" s="58">
        <f t="shared" si="35"/>
        <v>26.981321000000108</v>
      </c>
      <c r="AG67" s="58">
        <f t="shared" si="35"/>
        <v>29.20668612500013</v>
      </c>
      <c r="AH67" s="58">
        <f t="shared" si="35"/>
        <v>31.860072000000155</v>
      </c>
      <c r="AI67" s="58">
        <f t="shared" si="35"/>
        <v>34.99759587500019</v>
      </c>
      <c r="AJ67" s="58">
        <f t="shared" si="35"/>
        <v>38.675375000000216</v>
      </c>
    </row>
    <row r="68" spans="3:7" ht="12.75" customHeight="1">
      <c r="C68" s="11">
        <f t="shared" si="36"/>
        <v>0.3999999999999999</v>
      </c>
      <c r="D68" s="11">
        <f t="shared" si="19"/>
        <v>1.2</v>
      </c>
      <c r="E68" s="40">
        <f t="shared" si="20"/>
        <v>20.291</v>
      </c>
      <c r="F68" s="39">
        <f t="shared" si="21"/>
        <v>20.28514572800004</v>
      </c>
      <c r="G68" s="30">
        <f t="shared" si="22"/>
        <v>3.427250064953286E-05</v>
      </c>
    </row>
    <row r="69" spans="3:36" ht="12.75" customHeight="1">
      <c r="C69" s="11">
        <f t="shared" si="36"/>
        <v>0.3999999999999999</v>
      </c>
      <c r="D69" s="11">
        <f t="shared" si="19"/>
        <v>1.3</v>
      </c>
      <c r="E69" s="40">
        <f t="shared" si="20"/>
        <v>21.486999999999995</v>
      </c>
      <c r="F69" s="39">
        <f t="shared" si="21"/>
        <v>21.401651072000046</v>
      </c>
      <c r="G69" s="30">
        <f t="shared" si="22"/>
        <v>0.007284439510740417</v>
      </c>
      <c r="X69" s="13"/>
      <c r="Y69" s="14"/>
      <c r="Z69" s="62"/>
      <c r="AA69" s="63"/>
      <c r="AB69" s="63"/>
      <c r="AC69" s="63"/>
      <c r="AD69" s="63"/>
      <c r="AE69" s="63"/>
      <c r="AF69" s="63"/>
      <c r="AG69" s="63"/>
      <c r="AH69" s="63"/>
      <c r="AI69" s="63"/>
      <c r="AJ69" s="64"/>
    </row>
    <row r="70" spans="3:36" ht="12.75" customHeight="1">
      <c r="C70" s="11">
        <f t="shared" si="36"/>
        <v>0.3999999999999999</v>
      </c>
      <c r="D70" s="11">
        <f t="shared" si="19"/>
        <v>1.4</v>
      </c>
      <c r="E70" s="40">
        <f t="shared" si="20"/>
        <v>22.708</v>
      </c>
      <c r="F70" s="39">
        <f t="shared" si="21"/>
        <v>22.505535744000053</v>
      </c>
      <c r="G70" s="30">
        <f t="shared" si="22"/>
        <v>0.04099177495761153</v>
      </c>
      <c r="X70" s="15"/>
      <c r="Y70" s="16"/>
      <c r="Z70" s="65" t="s">
        <v>77</v>
      </c>
      <c r="AA70" s="66"/>
      <c r="AB70" s="66"/>
      <c r="AC70" s="66"/>
      <c r="AD70" s="66"/>
      <c r="AE70" s="66"/>
      <c r="AF70" s="66"/>
      <c r="AG70" s="66"/>
      <c r="AH70" s="66"/>
      <c r="AI70" s="66"/>
      <c r="AJ70" s="67"/>
    </row>
    <row r="71" spans="3:36" ht="12.75" customHeight="1">
      <c r="C71" s="11">
        <f t="shared" si="36"/>
        <v>0.3999999999999999</v>
      </c>
      <c r="D71" s="11">
        <f t="shared" si="19"/>
        <v>1.5</v>
      </c>
      <c r="E71" s="40">
        <f t="shared" si="20"/>
        <v>23.953999999999997</v>
      </c>
      <c r="F71" s="39">
        <f t="shared" si="21"/>
        <v>23.592584000000063</v>
      </c>
      <c r="G71" s="30">
        <f t="shared" si="22"/>
        <v>0.13062152505595262</v>
      </c>
      <c r="X71" s="17"/>
      <c r="Y71" s="16"/>
      <c r="Z71" s="68"/>
      <c r="AA71" s="69"/>
      <c r="AB71" s="69"/>
      <c r="AC71" s="69"/>
      <c r="AD71" s="69"/>
      <c r="AE71" s="69"/>
      <c r="AF71" s="69"/>
      <c r="AG71" s="69"/>
      <c r="AH71" s="69"/>
      <c r="AI71" s="69"/>
      <c r="AJ71" s="70"/>
    </row>
    <row r="72" spans="3:36" ht="12.75" customHeight="1">
      <c r="C72" s="11">
        <f>AE$21</f>
        <v>0.5</v>
      </c>
      <c r="D72" s="11">
        <f t="shared" si="19"/>
        <v>0.5</v>
      </c>
      <c r="E72" s="40">
        <f t="shared" si="20"/>
        <v>13.515</v>
      </c>
      <c r="F72" s="39">
        <f t="shared" si="21"/>
        <v>13.417953125000015</v>
      </c>
      <c r="G72" s="30">
        <f t="shared" si="22"/>
        <v>0.009418095947262905</v>
      </c>
      <c r="X72" s="18"/>
      <c r="Y72" s="19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3:36" ht="12.75" customHeight="1">
      <c r="C73" s="11">
        <f aca="true" t="shared" si="37" ref="C73:C82">AE$21</f>
        <v>0.5</v>
      </c>
      <c r="D73" s="11">
        <f t="shared" si="19"/>
        <v>0.6000000000000001</v>
      </c>
      <c r="E73" s="40">
        <f t="shared" si="20"/>
        <v>14.587999999999997</v>
      </c>
      <c r="F73" s="39">
        <f t="shared" si="21"/>
        <v>14.54619300000002</v>
      </c>
      <c r="G73" s="30">
        <f t="shared" si="22"/>
        <v>0.0017478252489981003</v>
      </c>
      <c r="X73" s="21"/>
      <c r="Y73" s="19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</row>
    <row r="74" spans="3:36" ht="12.75" customHeight="1">
      <c r="C74" s="11">
        <f t="shared" si="37"/>
        <v>0.5</v>
      </c>
      <c r="D74" s="11">
        <f t="shared" si="19"/>
        <v>0.7</v>
      </c>
      <c r="E74" s="40">
        <f t="shared" si="20"/>
        <v>15.690999999999999</v>
      </c>
      <c r="F74" s="39">
        <f t="shared" si="21"/>
        <v>15.69519837500002</v>
      </c>
      <c r="G74" s="30">
        <f t="shared" si="22"/>
        <v>1.7626352640800994E-05</v>
      </c>
      <c r="X74" s="25"/>
      <c r="Y74" s="23"/>
      <c r="Z74" s="59">
        <f>Z57*0.000001</f>
        <v>9.609999999999988E-06</v>
      </c>
      <c r="AA74" s="59">
        <f aca="true" t="shared" si="38" ref="AA74:AJ74">AA57*0.000001</f>
        <v>1.0215983624999993E-05</v>
      </c>
      <c r="AB74" s="59">
        <f t="shared" si="38"/>
        <v>1.0884568999999998E-05</v>
      </c>
      <c r="AC74" s="59">
        <f t="shared" si="38"/>
        <v>1.1630957875000003E-05</v>
      </c>
      <c r="AD74" s="59">
        <f t="shared" si="38"/>
        <v>1.2469552000000007E-05</v>
      </c>
      <c r="AE74" s="59">
        <f t="shared" si="38"/>
        <v>1.3416703125000014E-05</v>
      </c>
      <c r="AF74" s="59">
        <f t="shared" si="38"/>
        <v>1.4487163000000023E-05</v>
      </c>
      <c r="AG74" s="59">
        <f t="shared" si="38"/>
        <v>1.5696133375000026E-05</v>
      </c>
      <c r="AH74" s="59">
        <f t="shared" si="38"/>
        <v>1.7058816000000034E-05</v>
      </c>
      <c r="AI74" s="59">
        <f t="shared" si="38"/>
        <v>1.8590412625000042E-05</v>
      </c>
      <c r="AJ74" s="59">
        <f t="shared" si="38"/>
        <v>2.030612500000005E-05</v>
      </c>
    </row>
    <row r="75" spans="3:36" ht="12.75" customHeight="1">
      <c r="C75" s="11">
        <f t="shared" si="37"/>
        <v>0.5</v>
      </c>
      <c r="D75" s="11">
        <f t="shared" si="19"/>
        <v>0.8</v>
      </c>
      <c r="E75" s="40">
        <f t="shared" si="20"/>
        <v>16.825</v>
      </c>
      <c r="F75" s="39">
        <f t="shared" si="21"/>
        <v>16.860776000000026</v>
      </c>
      <c r="G75" s="30">
        <f t="shared" si="22"/>
        <v>0.0012799221760019246</v>
      </c>
      <c r="X75" s="25"/>
      <c r="Y75" s="23"/>
      <c r="Z75" s="59">
        <f aca="true" t="shared" si="39" ref="Z75:AJ84">Z58*0.000001</f>
        <v>1.0612159999999989E-05</v>
      </c>
      <c r="AA75" s="59">
        <f t="shared" si="39"/>
        <v>1.1229351943999994E-05</v>
      </c>
      <c r="AB75" s="59">
        <f t="shared" si="39"/>
        <v>1.1915045952E-05</v>
      </c>
      <c r="AC75" s="59">
        <f t="shared" si="39"/>
        <v>1.2685547288000005E-05</v>
      </c>
      <c r="AD75" s="59">
        <f t="shared" si="39"/>
        <v>1.355620121600001E-05</v>
      </c>
      <c r="AE75" s="59">
        <f t="shared" si="39"/>
        <v>1.454469300000002E-05</v>
      </c>
      <c r="AF75" s="59">
        <f t="shared" si="39"/>
        <v>1.5666787904000028E-05</v>
      </c>
      <c r="AG75" s="59">
        <f t="shared" si="39"/>
        <v>1.693879119200003E-05</v>
      </c>
      <c r="AH75" s="59">
        <f t="shared" si="39"/>
        <v>1.837700812800004E-05</v>
      </c>
      <c r="AI75" s="59">
        <f t="shared" si="39"/>
        <v>1.9997743976000047E-05</v>
      </c>
      <c r="AJ75" s="59">
        <f t="shared" si="39"/>
        <v>2.181730400000006E-05</v>
      </c>
    </row>
    <row r="76" spans="3:36" ht="12.75" customHeight="1">
      <c r="C76" s="11">
        <f t="shared" si="37"/>
        <v>0.5</v>
      </c>
      <c r="D76" s="11">
        <f t="shared" si="19"/>
        <v>0.9</v>
      </c>
      <c r="E76" s="40">
        <f t="shared" si="20"/>
        <v>17.989</v>
      </c>
      <c r="F76" s="39">
        <f t="shared" si="21"/>
        <v>18.03873262500003</v>
      </c>
      <c r="G76" s="30">
        <f t="shared" si="22"/>
        <v>0.0024733339893935266</v>
      </c>
      <c r="X76" s="25"/>
      <c r="Y76" s="23"/>
      <c r="Z76" s="59">
        <f t="shared" si="39"/>
        <v>1.1619479999999986E-05</v>
      </c>
      <c r="AA76" s="59">
        <f t="shared" si="39"/>
        <v>1.2251073586999994E-05</v>
      </c>
      <c r="AB76" s="59">
        <f t="shared" si="39"/>
        <v>1.2956619895999999E-05</v>
      </c>
      <c r="AC76" s="59">
        <f t="shared" si="39"/>
        <v>1.3753941249000007E-05</v>
      </c>
      <c r="AD76" s="59">
        <f t="shared" si="39"/>
        <v>1.4659739968000012E-05</v>
      </c>
      <c r="AE76" s="59">
        <f t="shared" si="39"/>
        <v>1.569344837500002E-05</v>
      </c>
      <c r="AF76" s="59">
        <f t="shared" si="39"/>
        <v>1.6872258792000027E-05</v>
      </c>
      <c r="AG76" s="59">
        <f t="shared" si="39"/>
        <v>1.8213993541000035E-05</v>
      </c>
      <c r="AH76" s="59">
        <f t="shared" si="39"/>
        <v>1.9736474944000048E-05</v>
      </c>
      <c r="AI76" s="59">
        <f t="shared" si="39"/>
        <v>2.1457525323000054E-05</v>
      </c>
      <c r="AJ76" s="59">
        <f t="shared" si="39"/>
        <v>2.3394967000000063E-05</v>
      </c>
    </row>
    <row r="77" spans="3:36" ht="12.75" customHeight="1">
      <c r="C77" s="11">
        <f t="shared" si="37"/>
        <v>0.5</v>
      </c>
      <c r="D77" s="11">
        <f t="shared" si="19"/>
        <v>1</v>
      </c>
      <c r="E77" s="40">
        <f t="shared" si="20"/>
        <v>19.181</v>
      </c>
      <c r="F77" s="39">
        <f t="shared" si="21"/>
        <v>19.224875000000036</v>
      </c>
      <c r="G77" s="30">
        <f t="shared" si="22"/>
        <v>0.0019250156250031076</v>
      </c>
      <c r="X77" s="25"/>
      <c r="Y77" s="23"/>
      <c r="Z77" s="59">
        <f t="shared" si="39"/>
        <v>1.2628719999999986E-05</v>
      </c>
      <c r="AA77" s="59">
        <f t="shared" si="39"/>
        <v>1.3277692607999995E-05</v>
      </c>
      <c r="AB77" s="59">
        <f t="shared" si="39"/>
        <v>1.4005537664000001E-05</v>
      </c>
      <c r="AC77" s="59">
        <f t="shared" si="39"/>
        <v>1.4832102016000009E-05</v>
      </c>
      <c r="AD77" s="59">
        <f t="shared" si="39"/>
        <v>1.5775952512000017E-05</v>
      </c>
      <c r="AE77" s="59">
        <f t="shared" si="39"/>
        <v>1.6858776000000027E-05</v>
      </c>
      <c r="AF77" s="59">
        <f t="shared" si="39"/>
        <v>1.8099699328000034E-05</v>
      </c>
      <c r="AG77" s="59">
        <f t="shared" si="39"/>
        <v>1.9518569344000044E-05</v>
      </c>
      <c r="AH77" s="59">
        <f t="shared" si="39"/>
        <v>2.1135232896000055E-05</v>
      </c>
      <c r="AI77" s="59">
        <f t="shared" si="39"/>
        <v>2.2969536832000063E-05</v>
      </c>
      <c r="AJ77" s="59">
        <f t="shared" si="39"/>
        <v>2.5041328000000075E-05</v>
      </c>
    </row>
    <row r="78" spans="3:36" ht="12.75" customHeight="1">
      <c r="C78" s="11">
        <f t="shared" si="37"/>
        <v>0.5</v>
      </c>
      <c r="D78" s="11">
        <f t="shared" si="19"/>
        <v>1.1</v>
      </c>
      <c r="E78" s="40">
        <f t="shared" si="20"/>
        <v>20.401999999999997</v>
      </c>
      <c r="F78" s="39">
        <f t="shared" si="21"/>
        <v>20.415009875000045</v>
      </c>
      <c r="G78" s="30">
        <f t="shared" si="22"/>
        <v>0.00016925684751686873</v>
      </c>
      <c r="X78" s="25"/>
      <c r="Y78" s="23"/>
      <c r="Z78" s="59">
        <f t="shared" si="39"/>
        <v>1.3636639999999988E-05</v>
      </c>
      <c r="AA78" s="59">
        <f t="shared" si="39"/>
        <v>1.4305753060999997E-05</v>
      </c>
      <c r="AB78" s="59">
        <f t="shared" si="39"/>
        <v>1.5058046088000004E-05</v>
      </c>
      <c r="AC78" s="59">
        <f t="shared" si="39"/>
        <v>1.591599184700001E-05</v>
      </c>
      <c r="AD78" s="59">
        <f t="shared" si="39"/>
        <v>1.6900623104000018E-05</v>
      </c>
      <c r="AE78" s="59">
        <f t="shared" si="39"/>
        <v>1.803648262500003E-05</v>
      </c>
      <c r="AF78" s="59">
        <f t="shared" si="39"/>
        <v>1.9345233176000042E-05</v>
      </c>
      <c r="AG78" s="59">
        <f t="shared" si="39"/>
        <v>2.0849347523000052E-05</v>
      </c>
      <c r="AH78" s="59">
        <f t="shared" si="39"/>
        <v>2.2571298432000064E-05</v>
      </c>
      <c r="AI78" s="59">
        <f t="shared" si="39"/>
        <v>2.4533558669000076E-05</v>
      </c>
      <c r="AJ78" s="59">
        <f t="shared" si="39"/>
        <v>2.6758601000000086E-05</v>
      </c>
    </row>
    <row r="79" spans="3:36" ht="12.75" customHeight="1">
      <c r="C79" s="11">
        <f t="shared" si="37"/>
        <v>0.5</v>
      </c>
      <c r="D79" s="11">
        <f t="shared" si="19"/>
        <v>1.2</v>
      </c>
      <c r="E79" s="40">
        <f t="shared" si="20"/>
        <v>21.651</v>
      </c>
      <c r="F79" s="39">
        <f t="shared" si="21"/>
        <v>21.60494400000005</v>
      </c>
      <c r="G79" s="30">
        <f t="shared" si="22"/>
        <v>0.0021211551359954276</v>
      </c>
      <c r="X79" s="25"/>
      <c r="Y79" s="23"/>
      <c r="Z79" s="59">
        <f t="shared" si="39"/>
        <v>1.4639999999999989E-05</v>
      </c>
      <c r="AA79" s="59">
        <f t="shared" si="39"/>
        <v>1.5331799E-05</v>
      </c>
      <c r="AB79" s="59">
        <f t="shared" si="39"/>
        <v>1.6110392000000002E-05</v>
      </c>
      <c r="AC79" s="59">
        <f t="shared" si="39"/>
        <v>1.7001573000000013E-05</v>
      </c>
      <c r="AD79" s="59">
        <f t="shared" si="39"/>
        <v>1.8029536000000023E-05</v>
      </c>
      <c r="AE79" s="59">
        <f t="shared" si="39"/>
        <v>1.9222375000000036E-05</v>
      </c>
      <c r="AF79" s="59">
        <f t="shared" si="39"/>
        <v>2.060498400000005E-05</v>
      </c>
      <c r="AG79" s="59">
        <f t="shared" si="39"/>
        <v>2.220315700000006E-05</v>
      </c>
      <c r="AH79" s="59">
        <f t="shared" si="39"/>
        <v>2.404268800000007E-05</v>
      </c>
      <c r="AI79" s="59">
        <f t="shared" si="39"/>
        <v>2.6149371000000086E-05</v>
      </c>
      <c r="AJ79" s="59">
        <f t="shared" si="39"/>
        <v>2.8549000000000102E-05</v>
      </c>
    </row>
    <row r="80" spans="3:36" ht="12.75" customHeight="1">
      <c r="C80" s="11">
        <f t="shared" si="37"/>
        <v>0.5</v>
      </c>
      <c r="D80" s="11">
        <f t="shared" si="19"/>
        <v>1.3</v>
      </c>
      <c r="E80" s="40">
        <f t="shared" si="20"/>
        <v>22.927</v>
      </c>
      <c r="F80" s="39">
        <f t="shared" si="21"/>
        <v>22.790484125000063</v>
      </c>
      <c r="G80" s="30">
        <f t="shared" si="22"/>
        <v>0.018636584126998333</v>
      </c>
      <c r="X80" s="25"/>
      <c r="Y80" s="23"/>
      <c r="Z80" s="59">
        <f t="shared" si="39"/>
        <v>1.5635559999999994E-05</v>
      </c>
      <c r="AA80" s="59">
        <f t="shared" si="39"/>
        <v>1.6352374479E-05</v>
      </c>
      <c r="AB80" s="59">
        <f t="shared" si="39"/>
        <v>1.7158822232000013E-05</v>
      </c>
      <c r="AC80" s="59">
        <f t="shared" si="39"/>
        <v>1.808480773300002E-05</v>
      </c>
      <c r="AD80" s="59">
        <f t="shared" si="39"/>
        <v>1.9158475456000033E-05</v>
      </c>
      <c r="AE80" s="59">
        <f t="shared" si="39"/>
        <v>2.0412259875000046E-05</v>
      </c>
      <c r="AF80" s="59">
        <f t="shared" si="39"/>
        <v>2.1875075464000063E-05</v>
      </c>
      <c r="AG80" s="59">
        <f t="shared" si="39"/>
        <v>2.357682669700007E-05</v>
      </c>
      <c r="AH80" s="59">
        <f t="shared" si="39"/>
        <v>2.5547418048000088E-05</v>
      </c>
      <c r="AI80" s="59">
        <f t="shared" si="39"/>
        <v>2.78167539910001E-05</v>
      </c>
      <c r="AJ80" s="59">
        <f t="shared" si="39"/>
        <v>3.041473900000012E-05</v>
      </c>
    </row>
    <row r="81" spans="3:36" ht="12.75" customHeight="1">
      <c r="C81" s="11">
        <f t="shared" si="37"/>
        <v>0.5</v>
      </c>
      <c r="D81" s="11">
        <f t="shared" si="19"/>
        <v>1.4</v>
      </c>
      <c r="E81" s="40">
        <f t="shared" si="20"/>
        <v>24.23</v>
      </c>
      <c r="F81" s="39">
        <f t="shared" si="21"/>
        <v>23.96743700000007</v>
      </c>
      <c r="G81" s="30">
        <f t="shared" si="22"/>
        <v>0.06893932896896274</v>
      </c>
      <c r="X81" s="25"/>
      <c r="Y81" s="23"/>
      <c r="Z81" s="59">
        <f t="shared" si="39"/>
        <v>1.6620079999999992E-05</v>
      </c>
      <c r="AA81" s="59">
        <f t="shared" si="39"/>
        <v>1.7364023552000006E-05</v>
      </c>
      <c r="AB81" s="59">
        <f t="shared" si="39"/>
        <v>1.8199583616000013E-05</v>
      </c>
      <c r="AC81" s="59">
        <f t="shared" si="39"/>
        <v>1.9161658304000028E-05</v>
      </c>
      <c r="AD81" s="59">
        <f t="shared" si="39"/>
        <v>2.0283225728000035E-05</v>
      </c>
      <c r="AE81" s="59">
        <f t="shared" si="39"/>
        <v>2.160194400000005E-05</v>
      </c>
      <c r="AF81" s="59">
        <f t="shared" si="39"/>
        <v>2.3151631232000066E-05</v>
      </c>
      <c r="AG81" s="59">
        <f t="shared" si="39"/>
        <v>2.4967185536000083E-05</v>
      </c>
      <c r="AH81" s="59">
        <f t="shared" si="39"/>
        <v>2.7083505024000102E-05</v>
      </c>
      <c r="AI81" s="59">
        <f t="shared" si="39"/>
        <v>2.9535487808000114E-05</v>
      </c>
      <c r="AJ81" s="59">
        <f t="shared" si="39"/>
        <v>3.235803200000014E-05</v>
      </c>
    </row>
    <row r="82" spans="3:36" ht="12.75" customHeight="1">
      <c r="C82" s="11">
        <f t="shared" si="37"/>
        <v>0.5</v>
      </c>
      <c r="D82" s="11">
        <f aca="true" t="shared" si="40" ref="D82:D137">INDEX($X$23:$X$33,MOD(ROW()-17,11)+1)</f>
        <v>1.5</v>
      </c>
      <c r="E82" s="40">
        <f aca="true" t="shared" si="41" ref="E82:E137">INDEX($Z$23:$AJ$33,MOD(ROW()-17,11)+1,ROUND((ROW()-11)/11,0))</f>
        <v>25.56</v>
      </c>
      <c r="F82" s="39">
        <f aca="true" t="shared" si="42" ref="F82:F137">C$14*C82^3*D82^3+D$14*C82^3*D82^2+E$14*C82^3*D82+F$14*C82^3+G$14*C82^2*D82^3+H$14*C82^2*D82^2+I$14*C82^2*D82+J$14*C82^2+K$14*C82*D82^3+L$14*C82*D82^2+M$14*C82*D82+N$14*C82+O$14*D82^3+P$14*D82^2+Q$14*D82+R$14</f>
        <v>25.131609375000085</v>
      </c>
      <c r="G82" s="30">
        <f aca="true" t="shared" si="43" ref="G82:G137">(C$14*C82^3*D82^3+D$14*C82^3*D82^2+E$14*C82^3*D82+F$14*C82^3+G$14*C82^2*D82^3+H$14*C82^2*D82^2+I$14*C82^2*D82+J$14*C82^2+K$14*C82*D82^3+L$14*C82*D82^2+M$14*C82*D82+N$14*C82+O$14*D82^3+P$14*D82^2+Q$14*D82+R$14-E82)^2</f>
        <v>0.18351852758781645</v>
      </c>
      <c r="X82" s="25"/>
      <c r="Y82" s="23"/>
      <c r="Z82" s="59">
        <f t="shared" si="39"/>
        <v>1.7590319999999998E-05</v>
      </c>
      <c r="AA82" s="59">
        <f t="shared" si="39"/>
        <v>1.836329027300001E-05</v>
      </c>
      <c r="AB82" s="59">
        <f t="shared" si="39"/>
        <v>1.922892298400002E-05</v>
      </c>
      <c r="AC82" s="59">
        <f t="shared" si="39"/>
        <v>2.0228086971000033E-05</v>
      </c>
      <c r="AD82" s="59">
        <f t="shared" si="39"/>
        <v>2.1399571072000045E-05</v>
      </c>
      <c r="AE82" s="59">
        <f t="shared" si="39"/>
        <v>2.278723412500006E-05</v>
      </c>
      <c r="AF82" s="59">
        <f t="shared" si="39"/>
        <v>2.4430774968000083E-05</v>
      </c>
      <c r="AG82" s="59">
        <f t="shared" si="39"/>
        <v>2.6371062439000095E-05</v>
      </c>
      <c r="AH82" s="59">
        <f t="shared" si="39"/>
        <v>2.864896537600012E-05</v>
      </c>
      <c r="AI82" s="59">
        <f t="shared" si="39"/>
        <v>3.130535261700014E-05</v>
      </c>
      <c r="AJ82" s="59">
        <f t="shared" si="39"/>
        <v>3.438109300000018E-05</v>
      </c>
    </row>
    <row r="83" spans="3:36" ht="12.75" customHeight="1">
      <c r="C83" s="11">
        <f>AF$21</f>
        <v>0.6000000000000001</v>
      </c>
      <c r="D83" s="11">
        <f t="shared" si="40"/>
        <v>0.5</v>
      </c>
      <c r="E83" s="40">
        <f t="shared" si="41"/>
        <v>14.488</v>
      </c>
      <c r="F83" s="39">
        <f t="shared" si="42"/>
        <v>14.488963000000023</v>
      </c>
      <c r="G83" s="30">
        <f t="shared" si="43"/>
        <v>9.273690000454226E-07</v>
      </c>
      <c r="X83" s="25"/>
      <c r="Y83" s="23"/>
      <c r="Z83" s="59">
        <f t="shared" si="39"/>
        <v>1.854304E-05</v>
      </c>
      <c r="AA83" s="59">
        <f t="shared" si="39"/>
        <v>1.934671869600001E-05</v>
      </c>
      <c r="AB83" s="59">
        <f t="shared" si="39"/>
        <v>2.0243087168000024E-05</v>
      </c>
      <c r="AC83" s="59">
        <f t="shared" si="39"/>
        <v>2.128005599200004E-05</v>
      </c>
      <c r="AD83" s="59">
        <f t="shared" si="39"/>
        <v>2.250329574400005E-05</v>
      </c>
      <c r="AE83" s="59">
        <f t="shared" si="39"/>
        <v>2.396393700000007E-05</v>
      </c>
      <c r="AF83" s="59">
        <f t="shared" si="39"/>
        <v>2.5708630336000093E-05</v>
      </c>
      <c r="AG83" s="59">
        <f t="shared" si="39"/>
        <v>2.778528632800011E-05</v>
      </c>
      <c r="AH83" s="59">
        <f t="shared" si="39"/>
        <v>3.0241815552000137E-05</v>
      </c>
      <c r="AI83" s="59">
        <f t="shared" si="39"/>
        <v>3.312612858400015E-05</v>
      </c>
      <c r="AJ83" s="59">
        <f t="shared" si="39"/>
        <v>3.6486136000000184E-05</v>
      </c>
    </row>
    <row r="84" spans="3:36" ht="12.75" customHeight="1">
      <c r="C84" s="11">
        <f aca="true" t="shared" si="44" ref="C84:C93">AF$21</f>
        <v>0.6000000000000001</v>
      </c>
      <c r="D84" s="11">
        <f t="shared" si="40"/>
        <v>0.6000000000000001</v>
      </c>
      <c r="E84" s="40">
        <f t="shared" si="41"/>
        <v>15.637999999999998</v>
      </c>
      <c r="F84" s="39">
        <f t="shared" si="42"/>
        <v>15.668947904000028</v>
      </c>
      <c r="G84" s="30">
        <f t="shared" si="43"/>
        <v>0.0009577727619950592</v>
      </c>
      <c r="X84" s="25"/>
      <c r="Y84" s="23"/>
      <c r="Z84" s="59">
        <f t="shared" si="39"/>
        <v>1.947500000000001E-05</v>
      </c>
      <c r="AA84" s="59">
        <f t="shared" si="39"/>
        <v>2.0310852875000018E-05</v>
      </c>
      <c r="AB84" s="59">
        <f t="shared" si="39"/>
        <v>2.1238323000000033E-05</v>
      </c>
      <c r="AC84" s="59">
        <f t="shared" si="39"/>
        <v>2.2313527625000048E-05</v>
      </c>
      <c r="AD84" s="59">
        <f t="shared" si="39"/>
        <v>2.3590184000000064E-05</v>
      </c>
      <c r="AE84" s="59">
        <f t="shared" si="39"/>
        <v>2.512785937500008E-05</v>
      </c>
      <c r="AF84" s="59">
        <f t="shared" si="39"/>
        <v>2.6981321000000108E-05</v>
      </c>
      <c r="AG84" s="59">
        <f t="shared" si="39"/>
        <v>2.9206686125000126E-05</v>
      </c>
      <c r="AH84" s="59">
        <f t="shared" si="39"/>
        <v>3.1860072000000156E-05</v>
      </c>
      <c r="AI84" s="59">
        <f t="shared" si="39"/>
        <v>3.4997595875000184E-05</v>
      </c>
      <c r="AJ84" s="59">
        <f t="shared" si="39"/>
        <v>3.8675375000000214E-05</v>
      </c>
    </row>
    <row r="85" spans="3:7" ht="12.75" customHeight="1">
      <c r="C85" s="11">
        <f t="shared" si="44"/>
        <v>0.6000000000000001</v>
      </c>
      <c r="D85" s="11">
        <f t="shared" si="40"/>
        <v>0.7</v>
      </c>
      <c r="E85" s="40">
        <f t="shared" si="41"/>
        <v>16.821</v>
      </c>
      <c r="F85" s="39">
        <f t="shared" si="42"/>
        <v>16.87477879200003</v>
      </c>
      <c r="G85" s="30">
        <f t="shared" si="43"/>
        <v>0.0028921584689822395</v>
      </c>
    </row>
    <row r="86" spans="3:7" ht="12.75" customHeight="1">
      <c r="C86" s="11">
        <f t="shared" si="44"/>
        <v>0.6000000000000001</v>
      </c>
      <c r="D86" s="11">
        <f t="shared" si="40"/>
        <v>0.8</v>
      </c>
      <c r="E86" s="40">
        <f t="shared" si="41"/>
        <v>18.036</v>
      </c>
      <c r="F86" s="39">
        <f t="shared" si="42"/>
        <v>18.102579328000036</v>
      </c>
      <c r="G86" s="30">
        <f t="shared" si="43"/>
        <v>0.004432806916936254</v>
      </c>
    </row>
    <row r="87" spans="3:7" ht="12.75" customHeight="1">
      <c r="C87" s="11">
        <f t="shared" si="44"/>
        <v>0.6000000000000001</v>
      </c>
      <c r="D87" s="11">
        <f t="shared" si="40"/>
        <v>0.9</v>
      </c>
      <c r="E87" s="40">
        <f t="shared" si="41"/>
        <v>19.283</v>
      </c>
      <c r="F87" s="39">
        <f t="shared" si="42"/>
        <v>19.34847317600004</v>
      </c>
      <c r="G87" s="30">
        <f t="shared" si="43"/>
        <v>0.004286736775532242</v>
      </c>
    </row>
    <row r="88" spans="3:7" ht="12.75" customHeight="1">
      <c r="C88" s="11">
        <f t="shared" si="44"/>
        <v>0.6000000000000001</v>
      </c>
      <c r="D88" s="11">
        <f t="shared" si="40"/>
        <v>1</v>
      </c>
      <c r="E88" s="40">
        <f t="shared" si="41"/>
        <v>20.562</v>
      </c>
      <c r="F88" s="39">
        <f t="shared" si="42"/>
        <v>20.60858400000005</v>
      </c>
      <c r="G88" s="30">
        <f t="shared" si="43"/>
        <v>0.002170069056004568</v>
      </c>
    </row>
    <row r="89" spans="3:7" ht="12.75" customHeight="1">
      <c r="C89" s="11">
        <f t="shared" si="44"/>
        <v>0.6000000000000001</v>
      </c>
      <c r="D89" s="11">
        <f t="shared" si="40"/>
        <v>1.1</v>
      </c>
      <c r="E89" s="40">
        <f t="shared" si="41"/>
        <v>21.871</v>
      </c>
      <c r="F89" s="39">
        <f t="shared" si="42"/>
        <v>21.87903546400006</v>
      </c>
      <c r="G89" s="30">
        <f t="shared" si="43"/>
        <v>6.456868169630575E-05</v>
      </c>
    </row>
    <row r="90" spans="3:7" ht="12.75" customHeight="1">
      <c r="C90" s="11">
        <f t="shared" si="44"/>
        <v>0.6000000000000001</v>
      </c>
      <c r="D90" s="11">
        <f t="shared" si="40"/>
        <v>1.2</v>
      </c>
      <c r="E90" s="40">
        <f t="shared" si="41"/>
        <v>23.208999999999996</v>
      </c>
      <c r="F90" s="39">
        <f t="shared" si="42"/>
        <v>23.155951232000067</v>
      </c>
      <c r="G90" s="30">
        <f t="shared" si="43"/>
        <v>0.002814171786310288</v>
      </c>
    </row>
    <row r="91" spans="3:7" ht="12.75" customHeight="1">
      <c r="C91" s="11">
        <f t="shared" si="44"/>
        <v>0.6000000000000001</v>
      </c>
      <c r="D91" s="11">
        <f t="shared" si="40"/>
        <v>1.3</v>
      </c>
      <c r="E91" s="40">
        <f t="shared" si="41"/>
        <v>24.577</v>
      </c>
      <c r="F91" s="39">
        <f t="shared" si="42"/>
        <v>24.43545496800008</v>
      </c>
      <c r="G91" s="30">
        <f t="shared" si="43"/>
        <v>0.02003499608385884</v>
      </c>
    </row>
    <row r="92" spans="3:7" ht="12.75" customHeight="1">
      <c r="C92" s="11">
        <f t="shared" si="44"/>
        <v>0.6000000000000001</v>
      </c>
      <c r="D92" s="11">
        <f t="shared" si="40"/>
        <v>1.4</v>
      </c>
      <c r="E92" s="40">
        <f t="shared" si="41"/>
        <v>25.974</v>
      </c>
      <c r="F92" s="39">
        <f t="shared" si="42"/>
        <v>25.713670336000092</v>
      </c>
      <c r="G92" s="30">
        <f t="shared" si="43"/>
        <v>0.06777153395830499</v>
      </c>
    </row>
    <row r="93" spans="3:7" ht="12.75" customHeight="1">
      <c r="C93" s="11">
        <f t="shared" si="44"/>
        <v>0.6000000000000001</v>
      </c>
      <c r="D93" s="11">
        <f t="shared" si="40"/>
        <v>1.5</v>
      </c>
      <c r="E93" s="40">
        <f t="shared" si="41"/>
        <v>27.399</v>
      </c>
      <c r="F93" s="39">
        <f t="shared" si="42"/>
        <v>26.986721000000106</v>
      </c>
      <c r="G93" s="30">
        <f t="shared" si="43"/>
        <v>0.16997397384091345</v>
      </c>
    </row>
    <row r="94" spans="3:7" ht="12.75" customHeight="1">
      <c r="C94" s="11">
        <f>AG$21</f>
        <v>0.7</v>
      </c>
      <c r="D94" s="11">
        <f t="shared" si="40"/>
        <v>0.5</v>
      </c>
      <c r="E94" s="40">
        <f t="shared" si="41"/>
        <v>15.585</v>
      </c>
      <c r="F94" s="39">
        <f t="shared" si="42"/>
        <v>15.698583375000027</v>
      </c>
      <c r="G94" s="30">
        <f t="shared" si="43"/>
        <v>0.01290118307639651</v>
      </c>
    </row>
    <row r="95" spans="3:7" ht="12.75" customHeight="1">
      <c r="C95" s="11">
        <f aca="true" t="shared" si="45" ref="C95:C104">AG$21</f>
        <v>0.7</v>
      </c>
      <c r="D95" s="11">
        <f t="shared" si="40"/>
        <v>0.6000000000000001</v>
      </c>
      <c r="E95" s="40">
        <f t="shared" si="41"/>
        <v>16.822</v>
      </c>
      <c r="F95" s="39">
        <f t="shared" si="42"/>
        <v>16.941731192000034</v>
      </c>
      <c r="G95" s="30">
        <f t="shared" si="43"/>
        <v>0.014335558337749302</v>
      </c>
    </row>
    <row r="96" spans="3:7" ht="12.75" customHeight="1">
      <c r="C96" s="11">
        <f t="shared" si="45"/>
        <v>0.7</v>
      </c>
      <c r="D96" s="11">
        <f t="shared" si="40"/>
        <v>0.7</v>
      </c>
      <c r="E96" s="40">
        <f t="shared" si="41"/>
        <v>18.094</v>
      </c>
      <c r="F96" s="39">
        <f t="shared" si="42"/>
        <v>18.217423541000038</v>
      </c>
      <c r="G96" s="30">
        <f t="shared" si="43"/>
        <v>0.015233370472987718</v>
      </c>
    </row>
    <row r="97" spans="3:7" ht="12.75" customHeight="1">
      <c r="C97" s="11">
        <f t="shared" si="45"/>
        <v>0.7</v>
      </c>
      <c r="D97" s="11">
        <f t="shared" si="40"/>
        <v>0.8</v>
      </c>
      <c r="E97" s="40">
        <f t="shared" si="41"/>
        <v>19.402</v>
      </c>
      <c r="F97" s="39">
        <f t="shared" si="42"/>
        <v>19.522489344000043</v>
      </c>
      <c r="G97" s="30">
        <f t="shared" si="43"/>
        <v>0.014517682017560422</v>
      </c>
    </row>
    <row r="98" spans="3:7" ht="12.75" customHeight="1">
      <c r="C98" s="11">
        <f t="shared" si="45"/>
        <v>0.7</v>
      </c>
      <c r="D98" s="11">
        <f t="shared" si="40"/>
        <v>0.9</v>
      </c>
      <c r="E98" s="40">
        <f t="shared" si="41"/>
        <v>20.744</v>
      </c>
      <c r="F98" s="39">
        <f t="shared" si="42"/>
        <v>20.853757523000052</v>
      </c>
      <c r="G98" s="30">
        <f t="shared" si="43"/>
        <v>0.012046713855107001</v>
      </c>
    </row>
    <row r="99" spans="3:7" ht="12.75" customHeight="1">
      <c r="C99" s="11">
        <f t="shared" si="45"/>
        <v>0.7</v>
      </c>
      <c r="D99" s="11">
        <f t="shared" si="40"/>
        <v>1</v>
      </c>
      <c r="E99" s="40">
        <f t="shared" si="41"/>
        <v>22.119</v>
      </c>
      <c r="F99" s="39">
        <f t="shared" si="42"/>
        <v>22.20805700000006</v>
      </c>
      <c r="G99" s="30">
        <f t="shared" si="43"/>
        <v>0.007931149249010826</v>
      </c>
    </row>
    <row r="100" spans="3:7" ht="12.75" customHeight="1">
      <c r="C100" s="11">
        <f t="shared" si="45"/>
        <v>0.7</v>
      </c>
      <c r="D100" s="11">
        <f t="shared" si="40"/>
        <v>1.1</v>
      </c>
      <c r="E100" s="40">
        <f t="shared" si="41"/>
        <v>23.527</v>
      </c>
      <c r="F100" s="39">
        <f t="shared" si="42"/>
        <v>23.582216697000074</v>
      </c>
      <c r="G100" s="30">
        <f t="shared" si="43"/>
        <v>0.003048883627597911</v>
      </c>
    </row>
    <row r="101" spans="3:7" ht="12.75" customHeight="1">
      <c r="C101" s="11">
        <f t="shared" si="45"/>
        <v>0.7</v>
      </c>
      <c r="D101" s="11">
        <f t="shared" si="40"/>
        <v>1.2</v>
      </c>
      <c r="E101" s="40">
        <f t="shared" si="41"/>
        <v>24.966999999999995</v>
      </c>
      <c r="F101" s="39">
        <f t="shared" si="42"/>
        <v>24.97306553600008</v>
      </c>
      <c r="G101" s="30">
        <f t="shared" si="43"/>
        <v>3.6790726968345634E-05</v>
      </c>
    </row>
    <row r="102" spans="3:7" ht="12.75" customHeight="1">
      <c r="C102" s="11">
        <f t="shared" si="45"/>
        <v>0.7</v>
      </c>
      <c r="D102" s="11">
        <f t="shared" si="40"/>
        <v>1.3</v>
      </c>
      <c r="E102" s="40">
        <f t="shared" si="41"/>
        <v>26.439</v>
      </c>
      <c r="F102" s="39">
        <f t="shared" si="42"/>
        <v>26.3774324390001</v>
      </c>
      <c r="G102" s="30">
        <f t="shared" si="43"/>
        <v>0.003790564567476519</v>
      </c>
    </row>
    <row r="103" spans="3:7" ht="12.75" customHeight="1">
      <c r="C103" s="11">
        <f t="shared" si="45"/>
        <v>0.7</v>
      </c>
      <c r="D103" s="11">
        <f t="shared" si="40"/>
        <v>1.4</v>
      </c>
      <c r="E103" s="40">
        <f t="shared" si="41"/>
        <v>27.941</v>
      </c>
      <c r="F103" s="39">
        <f t="shared" si="42"/>
        <v>27.79214632800011</v>
      </c>
      <c r="G103" s="30">
        <f t="shared" si="43"/>
        <v>0.022157415667850133</v>
      </c>
    </row>
    <row r="104" spans="3:7" ht="12.75" customHeight="1">
      <c r="C104" s="11">
        <f t="shared" si="45"/>
        <v>0.7</v>
      </c>
      <c r="D104" s="11">
        <f t="shared" si="40"/>
        <v>1.5</v>
      </c>
      <c r="E104" s="40">
        <f t="shared" si="41"/>
        <v>29.474</v>
      </c>
      <c r="F104" s="39">
        <f t="shared" si="42"/>
        <v>29.21403612500013</v>
      </c>
      <c r="G104" s="30">
        <f t="shared" si="43"/>
        <v>0.06758121630494748</v>
      </c>
    </row>
    <row r="105" spans="3:7" ht="12.75" customHeight="1">
      <c r="C105" s="11">
        <f>AH$21</f>
        <v>0.8</v>
      </c>
      <c r="D105" s="11">
        <f t="shared" si="40"/>
        <v>0.5</v>
      </c>
      <c r="E105" s="40">
        <f t="shared" si="41"/>
        <v>16.893</v>
      </c>
      <c r="F105" s="39">
        <f t="shared" si="42"/>
        <v>17.062016000000035</v>
      </c>
      <c r="G105" s="30">
        <f t="shared" si="43"/>
        <v>0.028566408256011727</v>
      </c>
    </row>
    <row r="106" spans="3:7" ht="12.75" customHeight="1">
      <c r="C106" s="11">
        <f aca="true" t="shared" si="46" ref="C106:C115">AH$21</f>
        <v>0.8</v>
      </c>
      <c r="D106" s="11">
        <f t="shared" si="40"/>
        <v>0.6000000000000001</v>
      </c>
      <c r="E106" s="40">
        <f t="shared" si="41"/>
        <v>18.234</v>
      </c>
      <c r="F106" s="39">
        <f t="shared" si="42"/>
        <v>18.380848128000043</v>
      </c>
      <c r="G106" s="30">
        <f t="shared" si="43"/>
        <v>0.021564372697116457</v>
      </c>
    </row>
    <row r="107" spans="3:7" ht="12.75" customHeight="1">
      <c r="C107" s="11">
        <f t="shared" si="46"/>
        <v>0.8</v>
      </c>
      <c r="D107" s="11">
        <f t="shared" si="40"/>
        <v>0.7</v>
      </c>
      <c r="E107" s="40">
        <f t="shared" si="41"/>
        <v>19.613</v>
      </c>
      <c r="F107" s="39">
        <f t="shared" si="42"/>
        <v>19.74095494400005</v>
      </c>
      <c r="G107" s="30">
        <f t="shared" si="43"/>
        <v>0.0163724676940556</v>
      </c>
    </row>
    <row r="108" spans="3:7" ht="12.75" customHeight="1">
      <c r="C108" s="11">
        <f t="shared" si="46"/>
        <v>0.8</v>
      </c>
      <c r="D108" s="11">
        <f t="shared" si="40"/>
        <v>0.8</v>
      </c>
      <c r="E108" s="40">
        <f t="shared" si="41"/>
        <v>21.03</v>
      </c>
      <c r="F108" s="39">
        <f t="shared" si="42"/>
        <v>21.140352896000056</v>
      </c>
      <c r="G108" s="30">
        <f t="shared" si="43"/>
        <v>0.012177761655599013</v>
      </c>
    </row>
    <row r="109" spans="3:7" ht="12.75" customHeight="1">
      <c r="C109" s="11">
        <f t="shared" si="46"/>
        <v>0.8</v>
      </c>
      <c r="D109" s="11">
        <f t="shared" si="40"/>
        <v>0.9</v>
      </c>
      <c r="E109" s="40">
        <f t="shared" si="41"/>
        <v>22.485</v>
      </c>
      <c r="F109" s="39">
        <f t="shared" si="42"/>
        <v>22.577058432000065</v>
      </c>
      <c r="G109" s="30">
        <f t="shared" si="43"/>
        <v>0.008474754902310718</v>
      </c>
    </row>
    <row r="110" spans="3:7" ht="12.75" customHeight="1">
      <c r="C110" s="11">
        <f t="shared" si="46"/>
        <v>0.8</v>
      </c>
      <c r="D110" s="11">
        <f t="shared" si="40"/>
        <v>1</v>
      </c>
      <c r="E110" s="40">
        <f t="shared" si="41"/>
        <v>23.975</v>
      </c>
      <c r="F110" s="39">
        <f t="shared" si="42"/>
        <v>24.049088000000076</v>
      </c>
      <c r="G110" s="30">
        <f t="shared" si="43"/>
        <v>0.005489031744011012</v>
      </c>
    </row>
    <row r="111" spans="3:7" ht="12.75" customHeight="1">
      <c r="C111" s="11">
        <f t="shared" si="46"/>
        <v>0.8</v>
      </c>
      <c r="D111" s="11">
        <f t="shared" si="40"/>
        <v>1.1</v>
      </c>
      <c r="E111" s="40">
        <f t="shared" si="41"/>
        <v>25.500999999999998</v>
      </c>
      <c r="F111" s="39">
        <f t="shared" si="42"/>
        <v>25.55445804800009</v>
      </c>
      <c r="G111" s="30">
        <f t="shared" si="43"/>
        <v>0.00285776289598013</v>
      </c>
    </row>
    <row r="112" spans="3:7" ht="12.75" customHeight="1">
      <c r="C112" s="11">
        <f t="shared" si="46"/>
        <v>0.8</v>
      </c>
      <c r="D112" s="11">
        <f t="shared" si="40"/>
        <v>1.2</v>
      </c>
      <c r="E112" s="40">
        <f t="shared" si="41"/>
        <v>27.062</v>
      </c>
      <c r="F112" s="39">
        <f t="shared" si="42"/>
        <v>27.0911850240001</v>
      </c>
      <c r="G112" s="30">
        <f t="shared" si="43"/>
        <v>0.0008517656258863956</v>
      </c>
    </row>
    <row r="113" spans="3:7" ht="12.75" customHeight="1">
      <c r="C113" s="11">
        <f t="shared" si="46"/>
        <v>0.8</v>
      </c>
      <c r="D113" s="11">
        <f t="shared" si="40"/>
        <v>1.3</v>
      </c>
      <c r="E113" s="40">
        <f t="shared" si="41"/>
        <v>28.657</v>
      </c>
      <c r="F113" s="39">
        <f t="shared" si="42"/>
        <v>28.65728537600012</v>
      </c>
      <c r="G113" s="30">
        <f t="shared" si="43"/>
        <v>8.143946144538818E-08</v>
      </c>
    </row>
    <row r="114" spans="3:7" ht="12.75" customHeight="1">
      <c r="C114" s="11">
        <f t="shared" si="46"/>
        <v>0.8</v>
      </c>
      <c r="D114" s="11">
        <f t="shared" si="40"/>
        <v>1.4</v>
      </c>
      <c r="E114" s="40">
        <f t="shared" si="41"/>
        <v>30.286</v>
      </c>
      <c r="F114" s="39">
        <f t="shared" si="42"/>
        <v>30.25077555200014</v>
      </c>
      <c r="G114" s="30">
        <f t="shared" si="43"/>
        <v>0.0012407617368950146</v>
      </c>
    </row>
    <row r="115" spans="3:7" ht="12.75" customHeight="1">
      <c r="C115" s="11">
        <f t="shared" si="46"/>
        <v>0.8</v>
      </c>
      <c r="D115" s="11">
        <f t="shared" si="40"/>
        <v>1.5</v>
      </c>
      <c r="E115" s="40">
        <f t="shared" si="41"/>
        <v>31.948</v>
      </c>
      <c r="F115" s="39">
        <f t="shared" si="42"/>
        <v>31.869672000000154</v>
      </c>
      <c r="G115" s="30">
        <f t="shared" si="43"/>
        <v>0.006135275583975921</v>
      </c>
    </row>
    <row r="116" spans="3:7" ht="12.75" customHeight="1">
      <c r="C116" s="11">
        <f>AI$21</f>
        <v>0.8999999999999999</v>
      </c>
      <c r="D116" s="11">
        <f t="shared" si="40"/>
        <v>0.5</v>
      </c>
      <c r="E116" s="40">
        <f t="shared" si="41"/>
        <v>18.407</v>
      </c>
      <c r="F116" s="39">
        <f t="shared" si="42"/>
        <v>18.59446262500004</v>
      </c>
      <c r="G116" s="30">
        <f t="shared" si="43"/>
        <v>0.035142235771906026</v>
      </c>
    </row>
    <row r="117" spans="3:7" ht="12.75" customHeight="1">
      <c r="C117" s="11">
        <f aca="true" t="shared" si="47" ref="C117:C126">AI$21</f>
        <v>0.8999999999999999</v>
      </c>
      <c r="D117" s="11">
        <f t="shared" si="40"/>
        <v>0.6000000000000001</v>
      </c>
      <c r="E117" s="40">
        <f t="shared" si="41"/>
        <v>19.868</v>
      </c>
      <c r="F117" s="39">
        <f t="shared" si="42"/>
        <v>20.00260397600005</v>
      </c>
      <c r="G117" s="30">
        <f t="shared" si="43"/>
        <v>0.018118230355022254</v>
      </c>
    </row>
    <row r="118" spans="3:7" ht="12.75" customHeight="1">
      <c r="C118" s="11">
        <f t="shared" si="47"/>
        <v>0.8999999999999999</v>
      </c>
      <c r="D118" s="11">
        <f t="shared" si="40"/>
        <v>0.7</v>
      </c>
      <c r="E118" s="40">
        <f t="shared" si="41"/>
        <v>21.37</v>
      </c>
      <c r="F118" s="39">
        <f t="shared" si="42"/>
        <v>21.463195323000054</v>
      </c>
      <c r="G118" s="30">
        <f t="shared" si="43"/>
        <v>0.00868536822908422</v>
      </c>
    </row>
    <row r="119" spans="3:7" ht="12.75" customHeight="1">
      <c r="C119" s="11">
        <f t="shared" si="47"/>
        <v>0.8999999999999999</v>
      </c>
      <c r="D119" s="11">
        <f t="shared" si="40"/>
        <v>0.8</v>
      </c>
      <c r="E119" s="40">
        <f t="shared" si="41"/>
        <v>22.914999999999996</v>
      </c>
      <c r="F119" s="39">
        <f t="shared" si="42"/>
        <v>22.976016832000063</v>
      </c>
      <c r="G119" s="30">
        <f t="shared" si="43"/>
        <v>0.0037230537873244574</v>
      </c>
    </row>
    <row r="120" spans="3:7" ht="12.75" customHeight="1">
      <c r="C120" s="11">
        <f t="shared" si="47"/>
        <v>0.8999999999999999</v>
      </c>
      <c r="D120" s="11">
        <f t="shared" si="40"/>
        <v>0.9</v>
      </c>
      <c r="E120" s="40">
        <f t="shared" si="41"/>
        <v>24.5</v>
      </c>
      <c r="F120" s="39">
        <f t="shared" si="42"/>
        <v>24.540848669000074</v>
      </c>
      <c r="G120" s="30">
        <f t="shared" si="43"/>
        <v>0.0016686137590775703</v>
      </c>
    </row>
    <row r="121" spans="3:7" ht="12.75" customHeight="1">
      <c r="C121" s="11">
        <f t="shared" si="47"/>
        <v>0.8999999999999999</v>
      </c>
      <c r="D121" s="11">
        <f t="shared" si="40"/>
        <v>1</v>
      </c>
      <c r="E121" s="40">
        <f t="shared" si="41"/>
        <v>26.124</v>
      </c>
      <c r="F121" s="39">
        <f t="shared" si="42"/>
        <v>26.157471000000086</v>
      </c>
      <c r="G121" s="30">
        <f t="shared" si="43"/>
        <v>0.0011203078410058583</v>
      </c>
    </row>
    <row r="122" spans="3:7" ht="12.75" customHeight="1">
      <c r="C122" s="11">
        <f t="shared" si="47"/>
        <v>0.8999999999999999</v>
      </c>
      <c r="D122" s="11">
        <f t="shared" si="40"/>
        <v>1.1</v>
      </c>
      <c r="E122" s="40">
        <f t="shared" si="41"/>
        <v>27.786999999999995</v>
      </c>
      <c r="F122" s="39">
        <f t="shared" si="42"/>
        <v>27.825663991000102</v>
      </c>
      <c r="G122" s="30">
        <f t="shared" si="43"/>
        <v>0.0014949042000563192</v>
      </c>
    </row>
    <row r="123" spans="3:7" ht="12.75" customHeight="1">
      <c r="C123" s="11">
        <f t="shared" si="47"/>
        <v>0.8999999999999999</v>
      </c>
      <c r="D123" s="11">
        <f t="shared" si="40"/>
        <v>1.2</v>
      </c>
      <c r="E123" s="40">
        <f t="shared" si="41"/>
        <v>29.487</v>
      </c>
      <c r="F123" s="39">
        <f t="shared" si="42"/>
        <v>29.545207808000118</v>
      </c>
      <c r="G123" s="30">
        <f t="shared" si="43"/>
        <v>0.003388148912178787</v>
      </c>
    </row>
    <row r="124" spans="3:7" ht="12.75" customHeight="1">
      <c r="C124" s="11">
        <f t="shared" si="47"/>
        <v>0.8999999999999999</v>
      </c>
      <c r="D124" s="11">
        <f t="shared" si="40"/>
        <v>1.3</v>
      </c>
      <c r="E124" s="40">
        <f t="shared" si="41"/>
        <v>31.225999999999996</v>
      </c>
      <c r="F124" s="39">
        <f t="shared" si="42"/>
        <v>31.31588261700014</v>
      </c>
      <c r="G124" s="30">
        <f t="shared" si="43"/>
        <v>0.008078884838794355</v>
      </c>
    </row>
    <row r="125" spans="3:7" ht="12.75" customHeight="1">
      <c r="C125" s="11">
        <f t="shared" si="47"/>
        <v>0.8999999999999999</v>
      </c>
      <c r="D125" s="11">
        <f t="shared" si="40"/>
        <v>1.4</v>
      </c>
      <c r="E125" s="40">
        <f t="shared" si="41"/>
        <v>32.99999999999999</v>
      </c>
      <c r="F125" s="39">
        <f t="shared" si="42"/>
        <v>33.13746858400016</v>
      </c>
      <c r="G125" s="30">
        <f t="shared" si="43"/>
        <v>0.018897611587011105</v>
      </c>
    </row>
    <row r="126" spans="3:7" ht="12.75" customHeight="1">
      <c r="C126" s="11">
        <f t="shared" si="47"/>
        <v>0.8999999999999999</v>
      </c>
      <c r="D126" s="11">
        <f t="shared" si="40"/>
        <v>1.5</v>
      </c>
      <c r="E126" s="40">
        <f t="shared" si="41"/>
        <v>34.81099999999999</v>
      </c>
      <c r="F126" s="39">
        <f t="shared" si="42"/>
        <v>35.00974587500018</v>
      </c>
      <c r="G126" s="30">
        <f t="shared" si="43"/>
        <v>0.03949992282958913</v>
      </c>
    </row>
    <row r="127" spans="3:7" ht="12.75" customHeight="1">
      <c r="C127" s="11">
        <f>AJ$21</f>
        <v>1</v>
      </c>
      <c r="D127" s="11">
        <f t="shared" si="40"/>
        <v>0.5</v>
      </c>
      <c r="E127" s="40">
        <f t="shared" si="41"/>
        <v>20.276</v>
      </c>
      <c r="F127" s="39">
        <f t="shared" si="42"/>
        <v>20.31112500000005</v>
      </c>
      <c r="G127" s="30">
        <f t="shared" si="43"/>
        <v>0.001233765625003546</v>
      </c>
    </row>
    <row r="128" spans="3:7" ht="12.75" customHeight="1">
      <c r="C128" s="11">
        <f aca="true" t="shared" si="48" ref="C128:C137">AJ$21</f>
        <v>1</v>
      </c>
      <c r="D128" s="11">
        <f t="shared" si="40"/>
        <v>0.6000000000000001</v>
      </c>
      <c r="E128" s="40">
        <f t="shared" si="41"/>
        <v>21.885</v>
      </c>
      <c r="F128" s="39">
        <f t="shared" si="42"/>
        <v>21.82330400000006</v>
      </c>
      <c r="G128" s="30">
        <f t="shared" si="43"/>
        <v>0.0038063964159927087</v>
      </c>
    </row>
    <row r="129" spans="3:7" ht="12.75" customHeight="1">
      <c r="C129" s="11">
        <f t="shared" si="48"/>
        <v>1</v>
      </c>
      <c r="D129" s="11">
        <f t="shared" si="40"/>
        <v>0.7</v>
      </c>
      <c r="E129" s="40">
        <f t="shared" si="41"/>
        <v>23.541</v>
      </c>
      <c r="F129" s="39">
        <f t="shared" si="42"/>
        <v>23.401967000000067</v>
      </c>
      <c r="G129" s="30">
        <f t="shared" si="43"/>
        <v>0.01933017508898159</v>
      </c>
    </row>
    <row r="130" spans="3:7" ht="12.75" customHeight="1">
      <c r="C130" s="11">
        <f t="shared" si="48"/>
        <v>1</v>
      </c>
      <c r="D130" s="11">
        <f t="shared" si="40"/>
        <v>0.8</v>
      </c>
      <c r="E130" s="40">
        <f t="shared" si="41"/>
        <v>25.242</v>
      </c>
      <c r="F130" s="39">
        <f t="shared" si="42"/>
        <v>25.049328000000077</v>
      </c>
      <c r="G130" s="30">
        <f t="shared" si="43"/>
        <v>0.03712249958397055</v>
      </c>
    </row>
    <row r="131" spans="3:7" ht="12.75" customHeight="1">
      <c r="C131" s="11">
        <f t="shared" si="48"/>
        <v>1</v>
      </c>
      <c r="D131" s="11">
        <f t="shared" si="40"/>
        <v>0.9</v>
      </c>
      <c r="E131" s="40">
        <f t="shared" si="41"/>
        <v>26.988</v>
      </c>
      <c r="F131" s="39">
        <f t="shared" si="42"/>
        <v>26.767601000000088</v>
      </c>
      <c r="G131" s="30">
        <f t="shared" si="43"/>
        <v>0.04857571920096105</v>
      </c>
    </row>
    <row r="132" spans="3:7" ht="12.75" customHeight="1">
      <c r="C132" s="11">
        <f t="shared" si="48"/>
        <v>1</v>
      </c>
      <c r="D132" s="11">
        <f t="shared" si="40"/>
        <v>1</v>
      </c>
      <c r="E132" s="40">
        <f t="shared" si="41"/>
        <v>28.776999999999997</v>
      </c>
      <c r="F132" s="39">
        <f t="shared" si="42"/>
        <v>28.559000000000104</v>
      </c>
      <c r="G132" s="30">
        <f t="shared" si="43"/>
        <v>0.04752399999995352</v>
      </c>
    </row>
    <row r="133" spans="3:7" ht="12.75" customHeight="1">
      <c r="C133" s="11">
        <f t="shared" si="48"/>
        <v>1</v>
      </c>
      <c r="D133" s="11">
        <f t="shared" si="40"/>
        <v>1.1</v>
      </c>
      <c r="E133" s="40">
        <f t="shared" si="41"/>
        <v>30.608999999999998</v>
      </c>
      <c r="F133" s="39">
        <f t="shared" si="42"/>
        <v>30.425739000000124</v>
      </c>
      <c r="G133" s="30">
        <f t="shared" si="43"/>
        <v>0.033584594120953735</v>
      </c>
    </row>
    <row r="134" spans="3:7" ht="12.75" customHeight="1">
      <c r="C134" s="11">
        <f t="shared" si="48"/>
        <v>1</v>
      </c>
      <c r="D134" s="11">
        <f t="shared" si="40"/>
        <v>1.2</v>
      </c>
      <c r="E134" s="40">
        <f t="shared" si="41"/>
        <v>32.482</v>
      </c>
      <c r="F134" s="39">
        <f t="shared" si="42"/>
        <v>32.37003200000014</v>
      </c>
      <c r="G134" s="30">
        <f t="shared" si="43"/>
        <v>0.012536833023969187</v>
      </c>
    </row>
    <row r="135" spans="3:7" ht="12.75" customHeight="1">
      <c r="C135" s="11">
        <f t="shared" si="48"/>
        <v>1</v>
      </c>
      <c r="D135" s="11">
        <f t="shared" si="40"/>
        <v>1.3</v>
      </c>
      <c r="E135" s="40">
        <f t="shared" si="41"/>
        <v>34.397</v>
      </c>
      <c r="F135" s="39">
        <f t="shared" si="42"/>
        <v>34.39409300000017</v>
      </c>
      <c r="G135" s="30">
        <f t="shared" si="43"/>
        <v>8.450648999011078E-06</v>
      </c>
    </row>
    <row r="136" spans="3:7" ht="12.75" customHeight="1">
      <c r="C136" s="11">
        <f t="shared" si="48"/>
        <v>1</v>
      </c>
      <c r="D136" s="11">
        <f t="shared" si="40"/>
        <v>1.4</v>
      </c>
      <c r="E136" s="40">
        <f t="shared" si="41"/>
        <v>36.352</v>
      </c>
      <c r="F136" s="39">
        <f t="shared" si="42"/>
        <v>36.50013600000018</v>
      </c>
      <c r="G136" s="30">
        <f t="shared" si="43"/>
        <v>0.02194427449605501</v>
      </c>
    </row>
    <row r="137" spans="3:7" ht="12.75" customHeight="1">
      <c r="C137" s="11">
        <f t="shared" si="48"/>
        <v>1</v>
      </c>
      <c r="D137" s="11">
        <f t="shared" si="40"/>
        <v>1.5</v>
      </c>
      <c r="E137" s="40">
        <f t="shared" si="41"/>
        <v>38.346</v>
      </c>
      <c r="F137" s="39">
        <f t="shared" si="42"/>
        <v>38.690375000000216</v>
      </c>
      <c r="G137" s="30">
        <f t="shared" si="43"/>
        <v>0.11859414062515132</v>
      </c>
    </row>
  </sheetData>
  <mergeCells count="36">
    <mergeCell ref="Z70:AJ70"/>
    <mergeCell ref="Z71:AJ71"/>
    <mergeCell ref="Z52:AJ52"/>
    <mergeCell ref="Z53:AJ53"/>
    <mergeCell ref="Z54:AJ54"/>
    <mergeCell ref="Z69:AJ69"/>
    <mergeCell ref="Z19:AJ19"/>
    <mergeCell ref="Z20:AJ20"/>
    <mergeCell ref="Z1:AJ1"/>
    <mergeCell ref="Z2:AJ2"/>
    <mergeCell ref="Z3:AJ3"/>
    <mergeCell ref="Z18:AJ18"/>
    <mergeCell ref="Z35:AJ35"/>
    <mergeCell ref="Z36:AJ36"/>
    <mergeCell ref="Z37:AJ37"/>
    <mergeCell ref="I17:J17"/>
    <mergeCell ref="J20:K20"/>
    <mergeCell ref="J21:K21"/>
    <mergeCell ref="J22:K22"/>
    <mergeCell ref="J23:K23"/>
    <mergeCell ref="L20:M20"/>
    <mergeCell ref="N20:O20"/>
    <mergeCell ref="P20:Q20"/>
    <mergeCell ref="L21:M21"/>
    <mergeCell ref="L22:M22"/>
    <mergeCell ref="L23:M23"/>
    <mergeCell ref="N21:O21"/>
    <mergeCell ref="N22:O22"/>
    <mergeCell ref="N23:O23"/>
    <mergeCell ref="P21:Q21"/>
    <mergeCell ref="P22:Q22"/>
    <mergeCell ref="P23:Q23"/>
    <mergeCell ref="J24:K24"/>
    <mergeCell ref="L24:M24"/>
    <mergeCell ref="N24:O24"/>
    <mergeCell ref="P24:Q24"/>
  </mergeCells>
  <conditionalFormatting sqref="C2:R2 C11:R11">
    <cfRule type="expression" priority="1" dxfId="0" stopIfTrue="1">
      <formula>C2=$B$11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bertjan</dc:creator>
  <cp:keywords/>
  <dc:description/>
  <cp:lastModifiedBy>bertjan</cp:lastModifiedBy>
  <dcterms:created xsi:type="dcterms:W3CDTF">2009-06-12T09:57:22Z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