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840" windowHeight="8715" activeTab="0"/>
  </bookViews>
  <sheets>
    <sheet name="2 cyl 4-takt boxer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<sst xmlns="http://schemas.openxmlformats.org/spreadsheetml/2006/main" count="391" uniqueCount="166">
  <si>
    <t>krukstraal</t>
  </si>
  <si>
    <t>drijfstang</t>
  </si>
  <si>
    <t>hoek</t>
  </si>
  <si>
    <t>R</t>
  </si>
  <si>
    <t>D</t>
  </si>
  <si>
    <t>a</t>
  </si>
  <si>
    <t>X</t>
  </si>
  <si>
    <r>
      <t>R.cos(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</si>
  <si>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t+Dt</t>
  </si>
  <si>
    <t>Y</t>
  </si>
  <si>
    <t>hoogte</t>
  </si>
  <si>
    <t>boring</t>
  </si>
  <si>
    <t>speling</t>
  </si>
  <si>
    <t>dode hoogte</t>
  </si>
  <si>
    <r>
      <t>R.sin(</t>
    </r>
    <r>
      <rPr>
        <b/>
        <sz val="10"/>
        <rFont val="Symbol"/>
        <family val="1"/>
      </rPr>
      <t>a</t>
    </r>
    <r>
      <rPr>
        <b/>
        <sz val="10"/>
        <rFont val="Arial"/>
        <family val="2"/>
      </rPr>
      <t>)</t>
    </r>
  </si>
  <si>
    <t>straal</t>
  </si>
  <si>
    <t>kophoogte</t>
  </si>
  <si>
    <t>klepdiameter</t>
  </si>
  <si>
    <t>topvlak</t>
  </si>
  <si>
    <r>
      <t>sin(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</si>
  <si>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</si>
  <si>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klephart X</t>
  </si>
  <si>
    <t>klephart Y</t>
  </si>
  <si>
    <r>
      <t>tan(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</si>
  <si>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lift</t>
  </si>
  <si>
    <t>i-steel</t>
  </si>
  <si>
    <t>act lift</t>
  </si>
  <si>
    <t>max lift</t>
  </si>
  <si>
    <r>
      <t>90+</t>
    </r>
    <r>
      <rPr>
        <b/>
        <sz val="10"/>
        <rFont val="Symbol"/>
        <family val="1"/>
      </rPr>
      <t>a</t>
    </r>
  </si>
  <si>
    <r>
      <t>sin(90+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</si>
  <si>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r>
      <t>cos(90+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</si>
  <si>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u-steel</t>
  </si>
  <si>
    <t>breedte</t>
  </si>
  <si>
    <r>
      <t>o</t>
    </r>
    <r>
      <rPr>
        <b/>
        <sz val="10"/>
        <rFont val="Arial"/>
        <family val="0"/>
      </rPr>
      <t xml:space="preserve"> voor BDP</t>
    </r>
  </si>
  <si>
    <r>
      <t xml:space="preserve">abs kruk </t>
    </r>
    <r>
      <rPr>
        <b/>
        <vertAlign val="superscript"/>
        <sz val="10"/>
        <rFont val="Arial"/>
        <family val="2"/>
      </rPr>
      <t>o</t>
    </r>
  </si>
  <si>
    <r>
      <t>slag(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</si>
  <si>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K</t>
  </si>
  <si>
    <t>zuiger 1</t>
  </si>
  <si>
    <t>cylwand inl 1</t>
  </si>
  <si>
    <t>cylwand uitl 1</t>
  </si>
  <si>
    <t>zuigpen 1</t>
  </si>
  <si>
    <t>kruktap 1</t>
  </si>
  <si>
    <t>drijfstang 1</t>
  </si>
  <si>
    <t>cylkop top 1</t>
  </si>
  <si>
    <t>cylkop uitl 1</t>
  </si>
  <si>
    <t>cylkop inl 1</t>
  </si>
  <si>
    <t>klsch inl act 1</t>
  </si>
  <si>
    <t>klst inl act 1</t>
  </si>
  <si>
    <t>klsch inl pas 1</t>
  </si>
  <si>
    <t>klst inl pas 1</t>
  </si>
  <si>
    <t>klsch uitl pas 1</t>
  </si>
  <si>
    <t>klst uitl pas 1</t>
  </si>
  <si>
    <t>klsch uitl act 1</t>
  </si>
  <si>
    <t>klst uitl act 1</t>
  </si>
  <si>
    <t>bougmoer 1</t>
  </si>
  <si>
    <t>bougisol a 1</t>
  </si>
  <si>
    <t>bougisol b 1</t>
  </si>
  <si>
    <t>bougisol c 1</t>
  </si>
  <si>
    <t>bougtop a 1</t>
  </si>
  <si>
    <t>bougtop b 1</t>
  </si>
  <si>
    <t>bougdraad 1</t>
  </si>
  <si>
    <t>bougvonk a 1</t>
  </si>
  <si>
    <t>bougvonk b 1</t>
  </si>
  <si>
    <t>bougvonk c 1</t>
  </si>
  <si>
    <t>top-zuigpen</t>
  </si>
  <si>
    <t>inl 1</t>
  </si>
  <si>
    <t>uitl 1</t>
  </si>
  <si>
    <t>zuiger 2</t>
  </si>
  <si>
    <t>cylwand inl 2</t>
  </si>
  <si>
    <t>cylwand uitl 2</t>
  </si>
  <si>
    <t>zuigpen 2</t>
  </si>
  <si>
    <t>cylkop inl 2</t>
  </si>
  <si>
    <t>cylkop uitl 2</t>
  </si>
  <si>
    <t>cylkop top 2</t>
  </si>
  <si>
    <t>kruktap 2</t>
  </si>
  <si>
    <t>drijfstang 2</t>
  </si>
  <si>
    <t>klsch inl pas 2</t>
  </si>
  <si>
    <t>klsch uitl pas 2</t>
  </si>
  <si>
    <t>klst inl pas 2</t>
  </si>
  <si>
    <t>klst uitl pas 2</t>
  </si>
  <si>
    <t>klsch inl act 2</t>
  </si>
  <si>
    <t>klsch uitl act 2</t>
  </si>
  <si>
    <t>klst inl act 2</t>
  </si>
  <si>
    <t>klst uitl act 2</t>
  </si>
  <si>
    <t>bougmoer 2</t>
  </si>
  <si>
    <t>bougisol a 2</t>
  </si>
  <si>
    <t>bougisol b 2</t>
  </si>
  <si>
    <t>bougisol c 2</t>
  </si>
  <si>
    <t>bougtop a 2</t>
  </si>
  <si>
    <t>bougtop b 2</t>
  </si>
  <si>
    <t>bougdraad 2</t>
  </si>
  <si>
    <t>bougvonk a 2</t>
  </si>
  <si>
    <t>bougvonk b 2</t>
  </si>
  <si>
    <t>bougvonk c 2</t>
  </si>
  <si>
    <t>inl 2</t>
  </si>
  <si>
    <t>uitl 2</t>
  </si>
  <si>
    <t>motorblok</t>
  </si>
  <si>
    <r>
      <t xml:space="preserve">f </t>
    </r>
    <r>
      <rPr>
        <b/>
        <sz val="10"/>
        <rFont val="Arial"/>
        <family val="2"/>
      </rPr>
      <t>max</t>
    </r>
  </si>
  <si>
    <t>poort inl 1</t>
  </si>
  <si>
    <t>poort uitl 1</t>
  </si>
  <si>
    <t>poort inl 2</t>
  </si>
  <si>
    <t>poort uitl 2</t>
  </si>
  <si>
    <t>pijp inl 1</t>
  </si>
  <si>
    <t>start 1</t>
  </si>
  <si>
    <t>start 2</t>
  </si>
  <si>
    <t>max Y</t>
  </si>
  <si>
    <t>pijp uitl 1</t>
  </si>
  <si>
    <t>pijp inl 2</t>
  </si>
  <si>
    <t>pijp uitl 2</t>
  </si>
  <si>
    <t>bocht inl 1</t>
  </si>
  <si>
    <t>binnen R</t>
  </si>
  <si>
    <t>MX</t>
  </si>
  <si>
    <t>MY</t>
  </si>
  <si>
    <t>buiten R</t>
  </si>
  <si>
    <t>bocht uitl 1</t>
  </si>
  <si>
    <t>bocht inl 2</t>
  </si>
  <si>
    <t>bocht uitl 2</t>
  </si>
  <si>
    <t>demper 1</t>
  </si>
  <si>
    <t>inl onder</t>
  </si>
  <si>
    <t>inl boven</t>
  </si>
  <si>
    <t>uitlaat 1</t>
  </si>
  <si>
    <t>demper 2</t>
  </si>
  <si>
    <t>uitlaat 2</t>
  </si>
  <si>
    <t>airbox</t>
  </si>
  <si>
    <t>filter 1</t>
  </si>
  <si>
    <t>filter 2</t>
  </si>
  <si>
    <t>top-zgrpen</t>
  </si>
  <si>
    <t>vliegwiel</t>
  </si>
  <si>
    <t>inl lift</t>
  </si>
  <si>
    <t>uitl lift</t>
  </si>
  <si>
    <r>
      <t>o</t>
    </r>
    <r>
      <rPr>
        <b/>
        <sz val="10"/>
        <rFont val="Arial"/>
        <family val="2"/>
      </rPr>
      <t xml:space="preserve"> voor BDP</t>
    </r>
  </si>
  <si>
    <t>inl bocht R</t>
  </si>
  <si>
    <t>uitl bocht R</t>
  </si>
  <si>
    <t>kruk R</t>
  </si>
  <si>
    <t>drijfstang L</t>
  </si>
  <si>
    <t>zuiger H</t>
  </si>
  <si>
    <t>dode H</t>
  </si>
  <si>
    <t>vliegwiel D</t>
  </si>
  <si>
    <t>kop H</t>
  </si>
  <si>
    <t>inl steel L</t>
  </si>
  <si>
    <t>uitl steel L</t>
  </si>
  <si>
    <t>bougmr D</t>
  </si>
  <si>
    <t>bougmr H</t>
  </si>
  <si>
    <t>bougdr D</t>
  </si>
  <si>
    <t>bougdr H</t>
  </si>
  <si>
    <t>kopvlak D</t>
  </si>
  <si>
    <t>inl klep D</t>
  </si>
  <si>
    <t>uitl klep D</t>
  </si>
  <si>
    <r>
      <t>f</t>
    </r>
    <r>
      <rPr>
        <b/>
        <sz val="10"/>
        <rFont val="Arial"/>
        <family val="2"/>
      </rPr>
      <t>+D</t>
    </r>
    <r>
      <rPr>
        <b/>
        <sz val="10"/>
        <rFont val="Symbol"/>
        <family val="1"/>
      </rPr>
      <t>f</t>
    </r>
  </si>
  <si>
    <r>
      <t xml:space="preserve">kruk </t>
    </r>
    <r>
      <rPr>
        <b/>
        <vertAlign val="superscript"/>
        <sz val="10"/>
        <rFont val="Arial"/>
        <family val="2"/>
      </rPr>
      <t>o</t>
    </r>
  </si>
  <si>
    <t>zuiger D</t>
  </si>
  <si>
    <r>
      <t>o</t>
    </r>
    <r>
      <rPr>
        <b/>
        <sz val="10"/>
        <rFont val="Arial"/>
        <family val="2"/>
      </rPr>
      <t xml:space="preserve"> gasklep </t>
    </r>
  </si>
  <si>
    <t>gasklep</t>
  </si>
  <si>
    <t>gasas 1</t>
  </si>
  <si>
    <t>Ymax</t>
  </si>
  <si>
    <t>Ymin</t>
  </si>
  <si>
    <t>Xmax</t>
  </si>
  <si>
    <t>Xmin</t>
  </si>
  <si>
    <t>Ymid</t>
  </si>
  <si>
    <t>Xmid</t>
  </si>
  <si>
    <t>gasklep 1</t>
  </si>
  <si>
    <t>gashoek</t>
  </si>
  <si>
    <t>gasas 2</t>
  </si>
  <si>
    <t>gasklep 2</t>
  </si>
  <si>
    <t>inhoud cc</t>
  </si>
  <si>
    <t>compr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</si>
</sst>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000"/>
    <numFmt numFmtId="166" formatCode="0.000"/>
    <numFmt numFmtId="167" formatCode="0.00000"/>
    <numFmt numFmtId="168" formatCode="0.00000000"/>
    <numFmt numFmtId="169" formatCode="0.000000000"/>
    <numFmt numFmtId="170" formatCode="0.0000000000"/>
    <numFmt numFmtId="171" formatCode="0.000000000000"/>
    <numFmt numFmtId="172" formatCode="#,##0.000"/>
    <numFmt numFmtId="173" formatCode="0.0E+00"/>
    <numFmt numFmtId="174" formatCode="0.E+00"/>
    <numFmt numFmtId="175" formatCode="0.0"/>
    <numFmt numFmtId="176" formatCode="0.0000000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name val="Symbol"/>
      <family val="1"/>
    </font>
    <font>
      <sz val="17"/>
      <name val="Arial"/>
      <family val="0"/>
    </font>
    <font>
      <sz val="16"/>
      <name val="Arial"/>
      <family val="0"/>
    </font>
    <font>
      <b/>
      <vertAlign val="superscript"/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53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6" borderId="3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1" fillId="2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2" fontId="0" fillId="4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/>
    </xf>
    <xf numFmtId="0" fontId="1" fillId="8" borderId="0" xfId="0" applyFont="1" applyFill="1" applyAlignment="1">
      <alignment horizontal="center"/>
    </xf>
    <xf numFmtId="2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2" fontId="1" fillId="8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2" fontId="0" fillId="3" borderId="4" xfId="0" applyNumberForma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2" fontId="0" fillId="3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2" fontId="0" fillId="7" borderId="0" xfId="0" applyNumberForma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3" borderId="6" xfId="0" applyFill="1" applyBorder="1" applyAlignment="1">
      <alignment/>
    </xf>
    <xf numFmtId="2" fontId="0" fillId="8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75" fontId="0" fillId="4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1" fontId="0" fillId="7" borderId="11" xfId="0" applyNumberFormat="1" applyFill="1" applyBorder="1" applyAlignment="1">
      <alignment/>
    </xf>
    <xf numFmtId="2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cylinder 1</a:t>
            </a:r>
          </a:p>
        </c:rich>
      </c:tx>
      <c:layout>
        <c:manualLayout>
          <c:xMode val="factor"/>
          <c:yMode val="factor"/>
          <c:x val="0.23275"/>
          <c:y val="0.5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"/>
          <c:w val="0.9365"/>
          <c:h val="0.842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'2 cyl 4-takt boxer'!$U$35</c:f>
              <c:strCache>
                <c:ptCount val="1"/>
                <c:pt idx="0">
                  <c:v>drijfstang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boxer'!$U$37:$U$38</c:f>
              <c:numCache>
                <c:ptCount val="2"/>
                <c:pt idx="0">
                  <c:v>29.14368822387182</c:v>
                </c:pt>
                <c:pt idx="1">
                  <c:v>188.53917538059642</c:v>
                </c:pt>
              </c:numCache>
            </c:numRef>
          </c:xVal>
          <c:yVal>
            <c:numRef>
              <c:f>'2 cyl 4-takt boxer'!$V$37:$V$38</c:f>
              <c:numCache>
                <c:ptCount val="2"/>
                <c:pt idx="0">
                  <c:v>-17.511294546941837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 cyl 4-takt boxer'!$R$21</c:f>
              <c:strCache>
                <c:ptCount val="1"/>
                <c:pt idx="0">
                  <c:v>zuigpen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boxer'!$R$23</c:f>
              <c:numCache>
                <c:ptCount val="1"/>
                <c:pt idx="0">
                  <c:v>188.53917538059642</c:v>
                </c:pt>
              </c:numCache>
            </c:numRef>
          </c:xVal>
          <c:yVal>
            <c:numRef>
              <c:f>'2 cyl 4-takt boxer'!$S$23</c:f>
              <c:numCache/>
            </c:numRef>
          </c:yVal>
          <c:smooth val="1"/>
        </c:ser>
        <c:ser>
          <c:idx val="3"/>
          <c:order val="2"/>
          <c:tx>
            <c:strRef>
              <c:f>'2 cyl 4-takt boxer'!$U$32</c:f>
              <c:strCache>
                <c:ptCount val="1"/>
                <c:pt idx="0">
                  <c:v>kruktap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boxer'!$U$34</c:f>
              <c:numCache>
                <c:ptCount val="1"/>
                <c:pt idx="0">
                  <c:v>29.14368822387182</c:v>
                </c:pt>
              </c:numCache>
            </c:numRef>
          </c:xVal>
          <c:yVal>
            <c:numRef>
              <c:f>'2 cyl 4-takt boxer'!$V$34</c:f>
              <c:numCache>
                <c:ptCount val="1"/>
                <c:pt idx="0">
                  <c:v>-17.511294546941837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'2 cyl 4-takt boxer'!$R$1</c:f>
              <c:strCache>
                <c:ptCount val="1"/>
                <c:pt idx="0">
                  <c:v>zuiger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boxer'!$R$7:$R$10</c:f>
              <c:numCache>
                <c:ptCount val="4"/>
                <c:pt idx="0">
                  <c:v>148.53917538059642</c:v>
                </c:pt>
                <c:pt idx="1">
                  <c:v>208.53917538059642</c:v>
                </c:pt>
                <c:pt idx="2">
                  <c:v>208.53917538059642</c:v>
                </c:pt>
                <c:pt idx="3">
                  <c:v>148.53917538059642</c:v>
                </c:pt>
              </c:numCache>
            </c:numRef>
          </c:xVal>
          <c:yVal>
            <c:numRef>
              <c:f>'2 cyl 4-takt boxer'!$S$7:$S$10</c:f>
              <c:numCache/>
            </c:numRef>
          </c:yVal>
          <c:smooth val="1"/>
        </c:ser>
        <c:ser>
          <c:idx val="2"/>
          <c:order val="4"/>
          <c:tx>
            <c:strRef>
              <c:f>'2 cyl 4-takt boxer'!$R$24</c:f>
              <c:strCache>
                <c:ptCount val="1"/>
                <c:pt idx="0">
                  <c:v>vliegwiel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boxer'!$R$27:$R$45</c:f>
              <c:numCache/>
            </c:numRef>
          </c:xVal>
          <c:yVal>
            <c:numRef>
              <c:f>'2 cyl 4-takt boxer'!$S$27:$S$45</c:f>
              <c:numCache/>
            </c:numRef>
          </c:yVal>
          <c:smooth val="1"/>
        </c:ser>
        <c:ser>
          <c:idx val="5"/>
          <c:order val="5"/>
          <c:tx>
            <c:strRef>
              <c:f>'2 cyl 4-takt boxer'!$R$17</c:f>
              <c:strCache>
                <c:ptCount val="1"/>
                <c:pt idx="0">
                  <c:v>cylwand uitl 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boxer'!$R$19:$R$20</c:f>
              <c:numCache/>
            </c:numRef>
          </c:xVal>
          <c:yVal>
            <c:numRef>
              <c:f>'2 cyl 4-takt boxer'!$S$19:$S$20</c:f>
              <c:numCache/>
            </c:numRef>
          </c:yVal>
          <c:smooth val="1"/>
        </c:ser>
        <c:ser>
          <c:idx val="6"/>
          <c:order val="6"/>
          <c:tx>
            <c:strRef>
              <c:f>'2 cyl 4-takt boxer'!$R$11</c:f>
              <c:strCache>
                <c:ptCount val="1"/>
                <c:pt idx="0">
                  <c:v>cylwand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boxer'!$R$15:$R$16</c:f>
              <c:numCache/>
            </c:numRef>
          </c:xVal>
          <c:yVal>
            <c:numRef>
              <c:f>'2 cyl 4-takt boxer'!$S$15:$S$16</c:f>
              <c:numCache/>
            </c:numRef>
          </c:yVal>
          <c:smooth val="1"/>
        </c:ser>
        <c:ser>
          <c:idx val="7"/>
          <c:order val="7"/>
          <c:tx>
            <c:strRef>
              <c:f>'2 cyl 4-takt boxer'!$U$20</c:f>
              <c:strCache>
                <c:ptCount val="1"/>
                <c:pt idx="0">
                  <c:v>cylkop uitl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boxer'!$U$23:$U$27</c:f>
              <c:numCache/>
            </c:numRef>
          </c:xVal>
          <c:yVal>
            <c:numRef>
              <c:f>'2 cyl 4-takt boxer'!$V$23:$V$27</c:f>
              <c:numCache/>
            </c:numRef>
          </c:yVal>
          <c:smooth val="1"/>
        </c:ser>
        <c:ser>
          <c:idx val="8"/>
          <c:order val="8"/>
          <c:tx>
            <c:strRef>
              <c:f>'2 cyl 4-takt boxer'!$U$1</c:f>
              <c:strCache>
                <c:ptCount val="1"/>
                <c:pt idx="0">
                  <c:v>cylkop inl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boxer'!$U$15:$U$19</c:f>
              <c:numCache/>
            </c:numRef>
          </c:xVal>
          <c:yVal>
            <c:numRef>
              <c:f>'2 cyl 4-takt boxer'!$V$15:$V$19</c:f>
              <c:numCache/>
            </c:numRef>
          </c:yVal>
          <c:smooth val="1"/>
        </c:ser>
        <c:ser>
          <c:idx val="9"/>
          <c:order val="9"/>
          <c:tx>
            <c:strRef>
              <c:f>'2 cyl 4-takt boxer'!$U$28</c:f>
              <c:strCache>
                <c:ptCount val="1"/>
                <c:pt idx="0">
                  <c:v>cylkop top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boxer'!$U$30:$U$31</c:f>
              <c:numCache/>
            </c:numRef>
          </c:xVal>
          <c:yVal>
            <c:numRef>
              <c:f>'2 cyl 4-takt boxer'!$V$30:$V$31</c:f>
              <c:numCache/>
            </c:numRef>
          </c:yVal>
          <c:smooth val="1"/>
        </c:ser>
        <c:ser>
          <c:idx val="10"/>
          <c:order val="10"/>
          <c:tx>
            <c:strRef>
              <c:f>'2 cyl 4-takt boxer'!$AA$1</c:f>
              <c:strCache>
                <c:ptCount val="1"/>
                <c:pt idx="0">
                  <c:v>klsch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boxer'!$AA$5:$AA$6</c:f>
              <c:numCache>
                <c:ptCount val="2"/>
                <c:pt idx="0">
                  <c:v>224.51482267002186</c:v>
                </c:pt>
                <c:pt idx="1">
                  <c:v>237.31851066331146</c:v>
                </c:pt>
              </c:numCache>
            </c:numRef>
          </c:xVal>
          <c:yVal>
            <c:numRef>
              <c:f>'2 cyl 4-takt boxer'!$AB$5:$AB$6</c:f>
              <c:numCache>
                <c:ptCount val="2"/>
                <c:pt idx="0">
                  <c:v>-34.18221279597376</c:v>
                </c:pt>
                <c:pt idx="1">
                  <c:v>-18.817787204026242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'2 cyl 4-takt boxer'!$X$7</c:f>
              <c:strCache>
                <c:ptCount val="1"/>
                <c:pt idx="0">
                  <c:v>klst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boxer'!$X$10:$X$11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boxer'!$Y$10:$Y$11</c:f>
              <c:numCache>
                <c:ptCount val="2"/>
                <c:pt idx="0">
                  <c:v>26.5</c:v>
                </c:pt>
                <c:pt idx="1">
                  <c:v>64.9110639798688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'2 cyl 4-takt boxer'!$AA$12</c:f>
              <c:strCache>
                <c:ptCount val="1"/>
                <c:pt idx="0">
                  <c:v>klsch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boxer'!$AA$14:$AA$15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boxer'!$AB$14:$AB$15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'2 cyl 4-takt boxer'!$AA$16</c:f>
              <c:strCache>
                <c:ptCount val="1"/>
                <c:pt idx="0">
                  <c:v>klst uitl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boxer'!$AA$18:$AA$19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boxer'!$AB$18:$AB$19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'2 cyl 4-takt boxer'!$X$1</c:f>
              <c:strCache>
                <c:ptCount val="1"/>
                <c:pt idx="0">
                  <c:v>klsch inl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boxer'!$X$5:$X$6</c:f>
              <c:numCache>
                <c:ptCount val="2"/>
                <c:pt idx="0">
                  <c:v>221.31390067169946</c:v>
                </c:pt>
                <c:pt idx="1">
                  <c:v>240.51943266163386</c:v>
                </c:pt>
              </c:numCache>
            </c:numRef>
          </c:xVal>
          <c:yVal>
            <c:numRef>
              <c:f>'2 cyl 4-takt boxer'!$Y$5:$Y$6</c:f>
              <c:numCache>
                <c:ptCount val="2"/>
                <c:pt idx="0">
                  <c:v>38.02331919396064</c:v>
                </c:pt>
                <c:pt idx="1">
                  <c:v>14.976680806039361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'2 cyl 4-takt boxer'!$AA$7</c:f>
              <c:strCache>
                <c:ptCount val="1"/>
                <c:pt idx="0">
                  <c:v>klst uitl pas 1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boxer'!$AA$10:$AA$11</c:f>
              <c:numCache>
                <c:ptCount val="2"/>
                <c:pt idx="0">
                  <c:v>230.91666666666666</c:v>
                </c:pt>
                <c:pt idx="1">
                  <c:v>277.0099434425092</c:v>
                </c:pt>
              </c:numCache>
            </c:numRef>
          </c:xVal>
          <c:yVal>
            <c:numRef>
              <c:f>'2 cyl 4-takt boxer'!$AB$10:$AB$11</c:f>
              <c:numCache>
                <c:ptCount val="2"/>
                <c:pt idx="0">
                  <c:v>-26.5</c:v>
                </c:pt>
                <c:pt idx="1">
                  <c:v>-64.9110639798688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'2 cyl 4-takt boxer'!$X$12</c:f>
              <c:strCache>
                <c:ptCount val="1"/>
                <c:pt idx="0">
                  <c:v>klsch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boxer'!$X$14:$X$15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boxer'!$Y$14:$Y$15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'2 cyl 4-takt boxer'!$X$16</c:f>
              <c:strCache>
                <c:ptCount val="1"/>
                <c:pt idx="0">
                  <c:v>klst inl act 1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boxer'!$X$18:$X$19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boxer'!$Y$18:$Y$19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'2 cyl 4-takt boxer'!$AE$1</c:f>
              <c:strCache>
                <c:ptCount val="1"/>
                <c:pt idx="0">
                  <c:v>bougmoer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boxer'!$AE$5:$AE$24</c:f>
              <c:numCache/>
            </c:numRef>
          </c:xVal>
          <c:yVal>
            <c:numRef>
              <c:f>'2 cyl 4-takt boxer'!$AF$5:$AF$24</c:f>
              <c:numCache/>
            </c:numRef>
          </c:yVal>
          <c:smooth val="1"/>
        </c:ser>
        <c:ser>
          <c:idx val="19"/>
          <c:order val="19"/>
          <c:tx>
            <c:strRef>
              <c:f>'2 cyl 4-takt boxer'!$AH$1</c:f>
              <c:strCache>
                <c:ptCount val="1"/>
                <c:pt idx="0">
                  <c:v>bougisol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boxer'!$AH$3</c:f>
              <c:numCache/>
            </c:numRef>
          </c:xVal>
          <c:yVal>
            <c:numRef>
              <c:f>'2 cyl 4-takt boxer'!$AI$3</c:f>
              <c:numCache/>
            </c:numRef>
          </c:yVal>
          <c:smooth val="1"/>
        </c:ser>
        <c:ser>
          <c:idx val="20"/>
          <c:order val="20"/>
          <c:tx>
            <c:strRef>
              <c:f>'2 cyl 4-takt boxer'!$AH$4</c:f>
              <c:strCache>
                <c:ptCount val="1"/>
                <c:pt idx="0">
                  <c:v>bougisol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boxer'!$AH$6</c:f>
              <c:numCache/>
            </c:numRef>
          </c:xVal>
          <c:yVal>
            <c:numRef>
              <c:f>'2 cyl 4-takt boxer'!$AI$6</c:f>
              <c:numCache/>
            </c:numRef>
          </c:yVal>
          <c:smooth val="1"/>
        </c:ser>
        <c:ser>
          <c:idx val="21"/>
          <c:order val="21"/>
          <c:tx>
            <c:strRef>
              <c:f>'2 cyl 4-takt boxer'!$AH$7</c:f>
              <c:strCache>
                <c:ptCount val="1"/>
                <c:pt idx="0">
                  <c:v>bougisol c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boxer'!$AH$9</c:f>
              <c:numCache/>
            </c:numRef>
          </c:xVal>
          <c:yVal>
            <c:numRef>
              <c:f>'2 cyl 4-takt boxer'!$AI$9</c:f>
              <c:numCache/>
            </c:numRef>
          </c:yVal>
          <c:smooth val="1"/>
        </c:ser>
        <c:ser>
          <c:idx val="22"/>
          <c:order val="22"/>
          <c:tx>
            <c:strRef>
              <c:f>'2 cyl 4-takt boxer'!$AH$10</c:f>
              <c:strCache>
                <c:ptCount val="1"/>
                <c:pt idx="0">
                  <c:v>bougtop 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boxer'!$AH$12</c:f>
              <c:numCache/>
            </c:numRef>
          </c:xVal>
          <c:yVal>
            <c:numRef>
              <c:f>'2 cyl 4-takt boxer'!$AI$12</c:f>
              <c:numCache/>
            </c:numRef>
          </c:yVal>
          <c:smooth val="1"/>
        </c:ser>
        <c:ser>
          <c:idx val="23"/>
          <c:order val="23"/>
          <c:tx>
            <c:strRef>
              <c:f>'2 cyl 4-takt boxer'!$AH$13</c:f>
              <c:strCache>
                <c:ptCount val="1"/>
                <c:pt idx="0">
                  <c:v>bougtop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boxer'!$AH$15</c:f>
              <c:numCache/>
            </c:numRef>
          </c:xVal>
          <c:yVal>
            <c:numRef>
              <c:f>'2 cyl 4-takt boxer'!$AI$15</c:f>
              <c:numCache/>
            </c:numRef>
          </c:yVal>
          <c:smooth val="1"/>
        </c:ser>
        <c:ser>
          <c:idx val="24"/>
          <c:order val="24"/>
          <c:tx>
            <c:strRef>
              <c:f>'2 cyl 4-takt boxer'!$AL$1</c:f>
              <c:strCache>
                <c:ptCount val="1"/>
                <c:pt idx="0">
                  <c:v>bougdraad 1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boxer'!$AL$5:$AL$24</c:f>
              <c:numCache/>
            </c:numRef>
          </c:xVal>
          <c:yVal>
            <c:numRef>
              <c:f>'2 cyl 4-takt boxer'!$AM$5:$AM$24</c:f>
              <c:numCache/>
            </c:numRef>
          </c:yVal>
          <c:smooth val="1"/>
        </c:ser>
        <c:ser>
          <c:idx val="25"/>
          <c:order val="25"/>
          <c:tx>
            <c:strRef>
              <c:f>'2 cyl 4-takt boxer'!$AO$1</c:f>
              <c:strCache>
                <c:ptCount val="1"/>
                <c:pt idx="0">
                  <c:v>bougvonk a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'2 cyl 4-takt boxer'!$AO$6</c:f>
              <c:strCache>
                <c:ptCount val="1"/>
                <c:pt idx="0">
                  <c:v>bougvonk b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boxer'!$AO$9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'2 cyl 4-takt boxer'!$AO$10</c:f>
              <c:strCache>
                <c:ptCount val="1"/>
                <c:pt idx="0">
                  <c:v>bougvonk c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boxer'!$AO$13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boxer'!$AP$13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'2 cyl 4-takt boxer'!$AT$1</c:f>
              <c:strCache>
                <c:ptCount val="1"/>
                <c:pt idx="0">
                  <c:v>zuiger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boxer'!$AT$7:$AT$10</c:f>
              <c:numCache>
                <c:ptCount val="4"/>
                <c:pt idx="0">
                  <c:v>-148.53917538059642</c:v>
                </c:pt>
                <c:pt idx="1">
                  <c:v>-208.53917538059642</c:v>
                </c:pt>
                <c:pt idx="2">
                  <c:v>-208.53917538059642</c:v>
                </c:pt>
                <c:pt idx="3">
                  <c:v>-148.53917538059642</c:v>
                </c:pt>
              </c:numCache>
            </c:numRef>
          </c:xVal>
          <c:yVal>
            <c:numRef>
              <c:f>'2 cyl 4-takt boxer'!$AU$7:$AU$10</c:f>
              <c:numCache/>
            </c:numRef>
          </c:yVal>
          <c:smooth val="1"/>
        </c:ser>
        <c:ser>
          <c:idx val="29"/>
          <c:order val="29"/>
          <c:tx>
            <c:strRef>
              <c:f>'2 cyl 4-takt boxer'!$AT$11</c:f>
              <c:strCache>
                <c:ptCount val="1"/>
                <c:pt idx="0">
                  <c:v>cylwand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boxer'!$AT$15:$AT$16</c:f>
              <c:numCache/>
            </c:numRef>
          </c:xVal>
          <c:yVal>
            <c:numRef>
              <c:f>'2 cyl 4-takt boxer'!$AU$15:$AU$16</c:f>
              <c:numCache/>
            </c:numRef>
          </c:yVal>
          <c:smooth val="1"/>
        </c:ser>
        <c:ser>
          <c:idx val="30"/>
          <c:order val="30"/>
          <c:tx>
            <c:strRef>
              <c:f>'2 cyl 4-takt boxer'!$AT$17</c:f>
              <c:strCache>
                <c:ptCount val="1"/>
                <c:pt idx="0">
                  <c:v>cylwand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boxer'!$AT$19:$AT$20</c:f>
              <c:numCache/>
            </c:numRef>
          </c:xVal>
          <c:yVal>
            <c:numRef>
              <c:f>'2 cyl 4-takt boxer'!$AU$19:$AU$20</c:f>
              <c:numCache/>
            </c:numRef>
          </c:yVal>
          <c:smooth val="1"/>
        </c:ser>
        <c:ser>
          <c:idx val="31"/>
          <c:order val="31"/>
          <c:tx>
            <c:strRef>
              <c:f>'2 cyl 4-takt boxer'!$AT$21</c:f>
              <c:strCache>
                <c:ptCount val="1"/>
                <c:pt idx="0">
                  <c:v>zuigpen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boxer'!$AT$23</c:f>
              <c:numCache>
                <c:ptCount val="1"/>
                <c:pt idx="0">
                  <c:v>-188.53917538059642</c:v>
                </c:pt>
              </c:numCache>
            </c:numRef>
          </c:xVal>
          <c:yVal>
            <c:numRef>
              <c:f>'2 cyl 4-takt boxer'!$AU$23</c:f>
              <c:numCache/>
            </c:numRef>
          </c:yVal>
          <c:smooth val="1"/>
        </c:ser>
        <c:ser>
          <c:idx val="32"/>
          <c:order val="32"/>
          <c:tx>
            <c:strRef>
              <c:f>'2 cyl 4-takt boxer'!$AT$24</c:f>
              <c:strCache>
                <c:ptCount val="1"/>
                <c:pt idx="0">
                  <c:v>kruktap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C0C0C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cyl 4-takt boxer'!$AT$26</c:f>
              <c:numCache>
                <c:ptCount val="1"/>
                <c:pt idx="0">
                  <c:v>-29.14368822387182</c:v>
                </c:pt>
              </c:numCache>
            </c:numRef>
          </c:xVal>
          <c:yVal>
            <c:numRef>
              <c:f>'2 cyl 4-takt boxer'!$AU$26</c:f>
              <c:numCache>
                <c:ptCount val="1"/>
                <c:pt idx="0">
                  <c:v>17.511294546941837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'2 cyl 4-takt boxer'!$AT$27</c:f>
              <c:strCache>
                <c:ptCount val="1"/>
                <c:pt idx="0">
                  <c:v>drijfstang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boxer'!$AT$29:$AT$30</c:f>
              <c:numCache>
                <c:ptCount val="2"/>
                <c:pt idx="0">
                  <c:v>-29.14368822387182</c:v>
                </c:pt>
                <c:pt idx="1">
                  <c:v>-188.53917538059642</c:v>
                </c:pt>
              </c:numCache>
            </c:numRef>
          </c:xVal>
          <c:yVal>
            <c:numRef>
              <c:f>'2 cyl 4-takt boxer'!$AU$29:$AU$30</c:f>
              <c:numCache>
                <c:ptCount val="2"/>
                <c:pt idx="0">
                  <c:v>17.511294546941837</c:v>
                </c:pt>
                <c:pt idx="1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'2 cyl 4-takt boxer'!$AW$1</c:f>
              <c:strCache>
                <c:ptCount val="1"/>
                <c:pt idx="0">
                  <c:v>cylkop inl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boxer'!$AW$15:$AW$19</c:f>
              <c:numCache/>
            </c:numRef>
          </c:xVal>
          <c:yVal>
            <c:numRef>
              <c:f>'2 cyl 4-takt boxer'!$AX$15:$AX$19</c:f>
              <c:numCache/>
            </c:numRef>
          </c:yVal>
          <c:smooth val="1"/>
        </c:ser>
        <c:ser>
          <c:idx val="35"/>
          <c:order val="35"/>
          <c:tx>
            <c:strRef>
              <c:f>'2 cyl 4-takt boxer'!$AW$20</c:f>
              <c:strCache>
                <c:ptCount val="1"/>
                <c:pt idx="0">
                  <c:v>cylkop uitl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boxer'!$AW$23:$AW$27</c:f>
              <c:numCache/>
            </c:numRef>
          </c:xVal>
          <c:yVal>
            <c:numRef>
              <c:f>'2 cyl 4-takt boxer'!$AX$23:$AX$27</c:f>
              <c:numCache/>
            </c:numRef>
          </c:yVal>
          <c:smooth val="1"/>
        </c:ser>
        <c:ser>
          <c:idx val="36"/>
          <c:order val="36"/>
          <c:tx>
            <c:strRef>
              <c:f>'2 cyl 4-takt boxer'!$AW$28</c:f>
              <c:strCache>
                <c:ptCount val="1"/>
                <c:pt idx="0">
                  <c:v>cylkop top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boxer'!$AW$30:$AW$31</c:f>
              <c:numCache/>
            </c:numRef>
          </c:xVal>
          <c:yVal>
            <c:numRef>
              <c:f>'2 cyl 4-takt boxer'!$AX$30:$AX$31</c:f>
              <c:numCache/>
            </c:numRef>
          </c:yVal>
          <c:smooth val="1"/>
        </c:ser>
        <c:ser>
          <c:idx val="37"/>
          <c:order val="37"/>
          <c:tx>
            <c:strRef>
              <c:f>'2 cyl 4-takt boxer'!$BG$1</c:f>
              <c:strCache>
                <c:ptCount val="1"/>
                <c:pt idx="0">
                  <c:v>bougmoer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boxer'!$BG$5:$BG$24</c:f>
              <c:numCache/>
            </c:numRef>
          </c:xVal>
          <c:yVal>
            <c:numRef>
              <c:f>'2 cyl 4-takt boxer'!$BH$5:$BH$24</c:f>
              <c:numCache/>
            </c:numRef>
          </c:yVal>
          <c:smooth val="1"/>
        </c:ser>
        <c:ser>
          <c:idx val="38"/>
          <c:order val="38"/>
          <c:tx>
            <c:strRef>
              <c:f>'2 cyl 4-takt boxer'!$BJ$1</c:f>
              <c:strCache>
                <c:ptCount val="1"/>
                <c:pt idx="0">
                  <c:v>bougisol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boxer'!$BJ$3</c:f>
              <c:numCache/>
            </c:numRef>
          </c:xVal>
          <c:yVal>
            <c:numRef>
              <c:f>'2 cyl 4-takt boxer'!$BK$3</c:f>
              <c:numCache/>
            </c:numRef>
          </c:yVal>
          <c:smooth val="1"/>
        </c:ser>
        <c:ser>
          <c:idx val="39"/>
          <c:order val="39"/>
          <c:tx>
            <c:strRef>
              <c:f>'2 cyl 4-takt boxer'!$BJ$4</c:f>
              <c:strCache>
                <c:ptCount val="1"/>
                <c:pt idx="0">
                  <c:v>bougisol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boxer'!$BJ$6</c:f>
              <c:numCache/>
            </c:numRef>
          </c:xVal>
          <c:yVal>
            <c:numRef>
              <c:f>'2 cyl 4-takt boxer'!$BK$6</c:f>
              <c:numCache/>
            </c:numRef>
          </c:yVal>
          <c:smooth val="1"/>
        </c:ser>
        <c:ser>
          <c:idx val="40"/>
          <c:order val="40"/>
          <c:tx>
            <c:strRef>
              <c:f>'2 cyl 4-takt boxer'!$BJ$7</c:f>
              <c:strCache>
                <c:ptCount val="1"/>
                <c:pt idx="0">
                  <c:v>bougisol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boxer'!$BJ$9</c:f>
              <c:numCache/>
            </c:numRef>
          </c:xVal>
          <c:yVal>
            <c:numRef>
              <c:f>'2 cyl 4-takt boxer'!$BK$9</c:f>
              <c:numCache/>
            </c:numRef>
          </c:yVal>
          <c:smooth val="1"/>
        </c:ser>
        <c:ser>
          <c:idx val="41"/>
          <c:order val="41"/>
          <c:tx>
            <c:strRef>
              <c:f>'2 cyl 4-takt boxer'!$BJ$10</c:f>
              <c:strCache>
                <c:ptCount val="1"/>
                <c:pt idx="0">
                  <c:v>bougtop 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boxer'!$BJ$12</c:f>
              <c:numCache/>
            </c:numRef>
          </c:xVal>
          <c:yVal>
            <c:numRef>
              <c:f>'2 cyl 4-takt boxer'!$BK$12</c:f>
              <c:numCache/>
            </c:numRef>
          </c:yVal>
          <c:smooth val="1"/>
        </c:ser>
        <c:ser>
          <c:idx val="42"/>
          <c:order val="42"/>
          <c:tx>
            <c:strRef>
              <c:f>'2 cyl 4-takt boxer'!$BJ$13</c:f>
              <c:strCache>
                <c:ptCount val="1"/>
                <c:pt idx="0">
                  <c:v>bougtop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 cyl 4-takt boxer'!$BJ$15</c:f>
              <c:numCache/>
            </c:numRef>
          </c:xVal>
          <c:yVal>
            <c:numRef>
              <c:f>'2 cyl 4-takt boxer'!$BK$15</c:f>
              <c:numCache/>
            </c:numRef>
          </c:yVal>
          <c:smooth val="1"/>
        </c:ser>
        <c:ser>
          <c:idx val="43"/>
          <c:order val="43"/>
          <c:tx>
            <c:strRef>
              <c:f>'2 cyl 4-takt boxer'!$BQ$1</c:f>
              <c:strCache>
                <c:ptCount val="1"/>
                <c:pt idx="0">
                  <c:v>bougvonk a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boxer'!$BQ$5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boxer'!$BR$5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'2 cyl 4-takt boxer'!$BQ$6</c:f>
              <c:strCache>
                <c:ptCount val="1"/>
                <c:pt idx="0">
                  <c:v>bougvonk b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'2 cyl 4-takt boxer'!$BQ$9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boxer'!$BR$9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'2 cyl 4-takt boxer'!$BQ$10</c:f>
              <c:strCache>
                <c:ptCount val="1"/>
                <c:pt idx="0">
                  <c:v>bougvonk c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'2 cyl 4-takt boxer'!$BQ$13</c:f>
              <c:numCache>
                <c:ptCount val="1"/>
                <c:pt idx="0">
                  <c:v>#N/A</c:v>
                </c:pt>
              </c:numCache>
            </c:numRef>
          </c:xVal>
          <c:yVal>
            <c:numRef>
              <c:f>'2 cyl 4-takt boxer'!$BR$13</c:f>
              <c:numCache>
                <c:ptCount val="1"/>
                <c:pt idx="0">
                  <c:v>#N/A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'2 cyl 4-takt boxer'!$BN$1</c:f>
              <c:strCache>
                <c:ptCount val="1"/>
                <c:pt idx="0">
                  <c:v>bougdraad 2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boxer'!$BN$5:$BN$24</c:f>
              <c:numCache/>
            </c:numRef>
          </c:xVal>
          <c:yVal>
            <c:numRef>
              <c:f>'2 cyl 4-takt boxer'!$BO$5:$BO$24</c:f>
              <c:numCache/>
            </c:numRef>
          </c:yVal>
          <c:smooth val="1"/>
        </c:ser>
        <c:ser>
          <c:idx val="47"/>
          <c:order val="47"/>
          <c:tx>
            <c:strRef>
              <c:f>'2 cyl 4-takt boxer'!$AZ$1</c:f>
              <c:strCache>
                <c:ptCount val="1"/>
                <c:pt idx="0">
                  <c:v>klsch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boxer'!$AZ$5:$AZ$6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boxer'!$BA$5:$BA$6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'2 cyl 4-takt boxer'!$AZ$7</c:f>
              <c:strCache>
                <c:ptCount val="1"/>
                <c:pt idx="0">
                  <c:v>klst inl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boxer'!$AZ$10:$AZ$11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boxer'!$BA$10:$BA$11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'2 cyl 4-takt boxer'!$AZ$12</c:f>
              <c:strCache>
                <c:ptCount val="1"/>
                <c:pt idx="0">
                  <c:v>klsch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boxer'!$AZ$14:$AZ$15</c:f>
              <c:numCache>
                <c:ptCount val="2"/>
                <c:pt idx="0">
                  <c:v>-217.11823060620608</c:v>
                </c:pt>
                <c:pt idx="1">
                  <c:v>-236.32376259614048</c:v>
                </c:pt>
              </c:numCache>
            </c:numRef>
          </c:xVal>
          <c:yVal>
            <c:numRef>
              <c:f>'2 cyl 4-takt boxer'!$BA$14:$BA$15</c:f>
              <c:numCache>
                <c:ptCount val="2"/>
                <c:pt idx="0">
                  <c:v>34.526927472716174</c:v>
                </c:pt>
                <c:pt idx="1">
                  <c:v>11.480289084794894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'2 cyl 4-takt boxer'!$AZ$16</c:f>
              <c:strCache>
                <c:ptCount val="1"/>
                <c:pt idx="0">
                  <c:v>klst inl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boxer'!$AZ$18:$AZ$19</c:f>
              <c:numCache>
                <c:ptCount val="2"/>
                <c:pt idx="0">
                  <c:v>-226.72099660117328</c:v>
                </c:pt>
                <c:pt idx="1">
                  <c:v>-272.81427337701587</c:v>
                </c:pt>
              </c:numCache>
            </c:numRef>
          </c:xVal>
          <c:yVal>
            <c:numRef>
              <c:f>'2 cyl 4-takt boxer'!$BA$18:$BA$19</c:f>
              <c:numCache>
                <c:ptCount val="2"/>
                <c:pt idx="0">
                  <c:v>23.003608278755532</c:v>
                </c:pt>
                <c:pt idx="1">
                  <c:v>61.414672258624336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'2 cyl 4-takt boxer'!$BC$1</c:f>
              <c:strCache>
                <c:ptCount val="1"/>
                <c:pt idx="0">
                  <c:v>klsch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boxer'!$BC$5:$BC$6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boxer'!$BD$5:$BD$6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'2 cyl 4-takt boxer'!$BC$7</c:f>
              <c:strCache>
                <c:ptCount val="1"/>
                <c:pt idx="0">
                  <c:v>klst uitl pas 2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boxer'!$BC$10:$BC$11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Ref>
              <c:f>'2 cyl 4-takt boxer'!$BD$10:$BD$11</c:f>
              <c:numCach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'2 cyl 4-takt boxer'!$BC$12</c:f>
              <c:strCache>
                <c:ptCount val="1"/>
                <c:pt idx="0">
                  <c:v>klsch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boxer'!$BC$14:$BC$15</c:f>
              <c:numCache>
                <c:ptCount val="2"/>
                <c:pt idx="0">
                  <c:v>-223.98297716876215</c:v>
                </c:pt>
                <c:pt idx="1">
                  <c:v>-236.78666516205175</c:v>
                </c:pt>
              </c:numCache>
            </c:numRef>
          </c:xVal>
          <c:yVal>
            <c:numRef>
              <c:f>'2 cyl 4-takt boxer'!$BD$14:$BD$15</c:f>
              <c:numCache>
                <c:ptCount val="2"/>
                <c:pt idx="0">
                  <c:v>-33.73900821159066</c:v>
                </c:pt>
                <c:pt idx="1">
                  <c:v>-18.374582619643142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'2 cyl 4-takt boxer'!$BC$16</c:f>
              <c:strCache>
                <c:ptCount val="1"/>
                <c:pt idx="0">
                  <c:v>klst uitl act 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boxer'!$BC$18:$BC$19</c:f>
              <c:numCache>
                <c:ptCount val="2"/>
                <c:pt idx="0">
                  <c:v>-230.38482116540695</c:v>
                </c:pt>
                <c:pt idx="1">
                  <c:v>-276.4780979412495</c:v>
                </c:pt>
              </c:numCache>
            </c:numRef>
          </c:xVal>
          <c:yVal>
            <c:numRef>
              <c:f>'2 cyl 4-takt boxer'!$BD$18:$BD$19</c:f>
              <c:numCache>
                <c:ptCount val="2"/>
                <c:pt idx="0">
                  <c:v>-26.0567954156169</c:v>
                </c:pt>
                <c:pt idx="1">
                  <c:v>-64.4678593954857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'2 cyl 4-takt boxer'!$BV$1</c:f>
              <c:strCache>
                <c:ptCount val="1"/>
                <c:pt idx="0">
                  <c:v>poort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boxer'!$BV$7:$BV$28</c:f>
              <c:numCache/>
            </c:numRef>
          </c:xVal>
          <c:yVal>
            <c:numRef>
              <c:f>'2 cyl 4-takt boxer'!$BW$7:$BW$28</c:f>
              <c:numCache/>
            </c:numRef>
          </c:yVal>
          <c:smooth val="1"/>
        </c:ser>
        <c:ser>
          <c:idx val="56"/>
          <c:order val="56"/>
          <c:tx>
            <c:strRef>
              <c:f>'2 cyl 4-takt boxer'!$CA$1</c:f>
              <c:strCache>
                <c:ptCount val="1"/>
                <c:pt idx="0">
                  <c:v>poort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boxer'!$CA$7:$CA$28</c:f>
              <c:numCache/>
            </c:numRef>
          </c:xVal>
          <c:yVal>
            <c:numRef>
              <c:f>'2 cyl 4-takt boxer'!$CB$7:$CB$28</c:f>
              <c:numCache/>
            </c:numRef>
          </c:yVal>
          <c:smooth val="1"/>
        </c:ser>
        <c:ser>
          <c:idx val="57"/>
          <c:order val="57"/>
          <c:tx>
            <c:strRef>
              <c:f>'2 cyl 4-takt boxer'!$CD$1</c:f>
              <c:strCache>
                <c:ptCount val="1"/>
                <c:pt idx="0">
                  <c:v>poort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boxer'!$CD$7:$CD$28</c:f>
              <c:numCache/>
            </c:numRef>
          </c:xVal>
          <c:yVal>
            <c:numRef>
              <c:f>'2 cyl 4-takt boxer'!$CE$7:$CE$28</c:f>
              <c:numCache/>
            </c:numRef>
          </c:yVal>
          <c:smooth val="1"/>
        </c:ser>
        <c:ser>
          <c:idx val="58"/>
          <c:order val="58"/>
          <c:tx>
            <c:strRef>
              <c:f>'2 cyl 4-takt boxer'!$CG$1</c:f>
              <c:strCache>
                <c:ptCount val="1"/>
                <c:pt idx="0">
                  <c:v>poort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boxer'!$CG$7:$CG$28</c:f>
              <c:numCache/>
            </c:numRef>
          </c:xVal>
          <c:yVal>
            <c:numRef>
              <c:f>'2 cyl 4-takt boxer'!$CH$7:$CH$28</c:f>
              <c:numCache/>
            </c:numRef>
          </c:yVal>
          <c:smooth val="1"/>
        </c:ser>
        <c:ser>
          <c:idx val="59"/>
          <c:order val="59"/>
          <c:tx>
            <c:strRef>
              <c:f>'2 cyl 4-takt boxer'!$CL$1</c:f>
              <c:strCache>
                <c:ptCount val="1"/>
                <c:pt idx="0">
                  <c:v>motorblok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boxer'!$CL$7:$CL$49</c:f>
              <c:numCache/>
            </c:numRef>
          </c:xVal>
          <c:yVal>
            <c:numRef>
              <c:f>'2 cyl 4-takt boxer'!$CM$7:$CM$49</c:f>
              <c:numCache/>
            </c:numRef>
          </c:yVal>
          <c:smooth val="1"/>
        </c:ser>
        <c:ser>
          <c:idx val="60"/>
          <c:order val="60"/>
          <c:tx>
            <c:strRef>
              <c:f>'2 cyl 4-takt boxer'!$CO$1</c:f>
              <c:strCache>
                <c:ptCount val="1"/>
                <c:pt idx="0">
                  <c:v>pijp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boxer'!$CO$8:$CO$12</c:f>
              <c:numCache/>
            </c:numRef>
          </c:xVal>
          <c:yVal>
            <c:numRef>
              <c:f>'2 cyl 4-takt boxer'!$CP$8:$CP$12</c:f>
              <c:numCache/>
            </c:numRef>
          </c:yVal>
          <c:smooth val="1"/>
        </c:ser>
        <c:ser>
          <c:idx val="61"/>
          <c:order val="61"/>
          <c:tx>
            <c:strRef>
              <c:f>'2 cyl 4-takt boxer'!$CO$13</c:f>
              <c:strCache>
                <c:ptCount val="1"/>
                <c:pt idx="0">
                  <c:v>pijp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boxer'!$CO$20:$CO$24</c:f>
              <c:numCache/>
            </c:numRef>
          </c:xVal>
          <c:yVal>
            <c:numRef>
              <c:f>'2 cyl 4-takt boxer'!$CP$20:$CP$24</c:f>
              <c:numCache/>
            </c:numRef>
          </c:yVal>
          <c:smooth val="1"/>
        </c:ser>
        <c:ser>
          <c:idx val="62"/>
          <c:order val="62"/>
          <c:tx>
            <c:strRef>
              <c:f>'2 cyl 4-takt boxer'!$CR$1</c:f>
              <c:strCache>
                <c:ptCount val="1"/>
                <c:pt idx="0">
                  <c:v>pijp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boxer'!$CR$8:$CR$12</c:f>
              <c:numCache/>
            </c:numRef>
          </c:xVal>
          <c:yVal>
            <c:numRef>
              <c:f>'2 cyl 4-takt boxer'!$CS$8:$CS$12</c:f>
              <c:numCache/>
            </c:numRef>
          </c:yVal>
          <c:smooth val="1"/>
        </c:ser>
        <c:ser>
          <c:idx val="63"/>
          <c:order val="63"/>
          <c:tx>
            <c:strRef>
              <c:f>'2 cyl 4-takt boxer'!$CR$13</c:f>
              <c:strCache>
                <c:ptCount val="1"/>
                <c:pt idx="0">
                  <c:v>pijp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boxer'!$CR$20:$CR$24</c:f>
              <c:numCache/>
            </c:numRef>
          </c:xVal>
          <c:yVal>
            <c:numRef>
              <c:f>'2 cyl 4-takt boxer'!$CS$20:$CS$24</c:f>
              <c:numCache/>
            </c:numRef>
          </c:yVal>
          <c:smooth val="1"/>
        </c:ser>
        <c:ser>
          <c:idx val="64"/>
          <c:order val="64"/>
          <c:tx>
            <c:strRef>
              <c:f>'2 cyl 4-takt boxer'!$CV$1</c:f>
              <c:strCache>
                <c:ptCount val="1"/>
                <c:pt idx="0">
                  <c:v>bocht inl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boxer'!$CV$7:$CV$27</c:f>
              <c:numCache/>
            </c:numRef>
          </c:xVal>
          <c:yVal>
            <c:numRef>
              <c:f>'2 cyl 4-takt boxer'!$CW$7:$CW$27</c:f>
              <c:numCache/>
            </c:numRef>
          </c:yVal>
          <c:smooth val="1"/>
        </c:ser>
        <c:ser>
          <c:idx val="65"/>
          <c:order val="65"/>
          <c:tx>
            <c:strRef>
              <c:f>'2 cyl 4-takt boxer'!$CZ$1</c:f>
              <c:strCache>
                <c:ptCount val="1"/>
                <c:pt idx="0">
                  <c:v>bocht uitl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boxer'!$CZ$7:$CZ$27</c:f>
              <c:numCache/>
            </c:numRef>
          </c:xVal>
          <c:yVal>
            <c:numRef>
              <c:f>'2 cyl 4-takt boxer'!$DA$7:$DA$27</c:f>
              <c:numCache/>
            </c:numRef>
          </c:yVal>
          <c:smooth val="1"/>
        </c:ser>
        <c:ser>
          <c:idx val="66"/>
          <c:order val="66"/>
          <c:tx>
            <c:strRef>
              <c:f>'2 cyl 4-takt boxer'!$DC$1</c:f>
              <c:strCache>
                <c:ptCount val="1"/>
                <c:pt idx="0">
                  <c:v>bocht inl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boxer'!$DC$7:$DC$27</c:f>
              <c:numCache/>
            </c:numRef>
          </c:xVal>
          <c:yVal>
            <c:numRef>
              <c:f>'2 cyl 4-takt boxer'!$DD$7:$DD$27</c:f>
              <c:numCache/>
            </c:numRef>
          </c:yVal>
          <c:smooth val="1"/>
        </c:ser>
        <c:ser>
          <c:idx val="67"/>
          <c:order val="67"/>
          <c:tx>
            <c:strRef>
              <c:f>'2 cyl 4-takt boxer'!$DF$1</c:f>
              <c:strCache>
                <c:ptCount val="1"/>
                <c:pt idx="0">
                  <c:v>bocht uitl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boxer'!$DF$7:$DF$27</c:f>
              <c:numCache/>
            </c:numRef>
          </c:xVal>
          <c:yVal>
            <c:numRef>
              <c:f>'2 cyl 4-takt boxer'!$DG$7:$DG$27</c:f>
              <c:numCache/>
            </c:numRef>
          </c:yVal>
          <c:smooth val="1"/>
        </c:ser>
        <c:ser>
          <c:idx val="68"/>
          <c:order val="68"/>
          <c:tx>
            <c:strRef>
              <c:f>'2 cyl 4-takt boxer'!$DI$1</c:f>
              <c:strCache>
                <c:ptCount val="1"/>
                <c:pt idx="0">
                  <c:v>inl onder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boxer'!$DI$3:$DI$7</c:f>
              <c:numCache/>
            </c:numRef>
          </c:xVal>
          <c:yVal>
            <c:numRef>
              <c:f>'2 cyl 4-takt boxer'!$DJ$3:$DJ$7</c:f>
              <c:numCache/>
            </c:numRef>
          </c:yVal>
          <c:smooth val="1"/>
        </c:ser>
        <c:ser>
          <c:idx val="75"/>
          <c:order val="69"/>
          <c:tx>
            <c:strRef>
              <c:f>'2 cyl 4-takt boxer'!$DM$15</c:f>
              <c:strCache>
                <c:ptCount val="1"/>
                <c:pt idx="0">
                  <c:v>filter 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boxer'!$DM$17:$DM$27</c:f>
              <c:numCache/>
            </c:numRef>
          </c:xVal>
          <c:yVal>
            <c:numRef>
              <c:f>'2 cyl 4-takt boxer'!$DN$17:$DN$27</c:f>
              <c:numCache/>
            </c:numRef>
          </c:yVal>
          <c:smooth val="1"/>
        </c:ser>
        <c:ser>
          <c:idx val="76"/>
          <c:order val="70"/>
          <c:tx>
            <c:strRef>
              <c:f>'2 cyl 4-takt boxer'!$DQ$15</c:f>
              <c:strCache>
                <c:ptCount val="1"/>
                <c:pt idx="0">
                  <c:v>filter 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boxer'!$DQ$17:$DQ$27</c:f>
              <c:numCache/>
            </c:numRef>
          </c:xVal>
          <c:yVal>
            <c:numRef>
              <c:f>'2 cyl 4-takt boxer'!$DR$17:$DR$27</c:f>
              <c:numCache/>
            </c:numRef>
          </c:yVal>
          <c:smooth val="1"/>
        </c:ser>
        <c:ser>
          <c:idx val="69"/>
          <c:order val="71"/>
          <c:tx>
            <c:strRef>
              <c:f>'2 cyl 4-takt boxer'!$DI$8</c:f>
              <c:strCache>
                <c:ptCount val="1"/>
                <c:pt idx="0">
                  <c:v>inl boven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boxer'!$DI$10:$DI$14</c:f>
              <c:numCache/>
            </c:numRef>
          </c:xVal>
          <c:yVal>
            <c:numRef>
              <c:f>'2 cyl 4-takt boxer'!$DJ$10:$DJ$14</c:f>
              <c:numCache/>
            </c:numRef>
          </c:yVal>
          <c:smooth val="1"/>
        </c:ser>
        <c:ser>
          <c:idx val="70"/>
          <c:order val="72"/>
          <c:tx>
            <c:strRef>
              <c:f>'2 cyl 4-takt boxer'!$DI$15</c:f>
              <c:strCache>
                <c:ptCount val="1"/>
                <c:pt idx="0">
                  <c:v>airbox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boxer'!$DI$17:$DI$28</c:f>
              <c:numCache/>
            </c:numRef>
          </c:xVal>
          <c:yVal>
            <c:numRef>
              <c:f>'2 cyl 4-takt boxer'!$DJ$17:$DJ$28</c:f>
              <c:numCache/>
            </c:numRef>
          </c:yVal>
          <c:smooth val="1"/>
        </c:ser>
        <c:ser>
          <c:idx val="71"/>
          <c:order val="73"/>
          <c:tx>
            <c:strRef>
              <c:f>'2 cyl 4-takt boxer'!$DM$1</c:f>
              <c:strCache>
                <c:ptCount val="1"/>
                <c:pt idx="0">
                  <c:v>demper 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boxer'!$DM$3:$DM$5</c:f>
              <c:numCache/>
            </c:numRef>
          </c:xVal>
          <c:yVal>
            <c:numRef>
              <c:f>'2 cyl 4-takt boxer'!$DN$3:$DN$5</c:f>
              <c:numCache/>
            </c:numRef>
          </c:yVal>
          <c:smooth val="1"/>
        </c:ser>
        <c:ser>
          <c:idx val="72"/>
          <c:order val="74"/>
          <c:tx>
            <c:strRef>
              <c:f>'2 cyl 4-takt boxer'!$DM$6</c:f>
              <c:strCache>
                <c:ptCount val="1"/>
                <c:pt idx="0">
                  <c:v>uitlaat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boxer'!$DM$8:$DM$14</c:f>
              <c:numCache/>
            </c:numRef>
          </c:xVal>
          <c:yVal>
            <c:numRef>
              <c:f>'2 cyl 4-takt boxer'!$DN$8:$DN$14</c:f>
              <c:numCache/>
            </c:numRef>
          </c:yVal>
          <c:smooth val="1"/>
        </c:ser>
        <c:ser>
          <c:idx val="73"/>
          <c:order val="75"/>
          <c:tx>
            <c:strRef>
              <c:f>'2 cyl 4-takt boxer'!$DQ$1</c:f>
              <c:strCache>
                <c:ptCount val="1"/>
                <c:pt idx="0">
                  <c:v>demper 2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boxer'!$DQ$3:$DQ$5</c:f>
              <c:numCache/>
            </c:numRef>
          </c:xVal>
          <c:yVal>
            <c:numRef>
              <c:f>'2 cyl 4-takt boxer'!$DR$3:$DR$5</c:f>
              <c:numCache/>
            </c:numRef>
          </c:yVal>
          <c:smooth val="1"/>
        </c:ser>
        <c:ser>
          <c:idx val="74"/>
          <c:order val="76"/>
          <c:tx>
            <c:strRef>
              <c:f>'2 cyl 4-takt boxer'!$DQ$6</c:f>
              <c:strCache>
                <c:ptCount val="1"/>
                <c:pt idx="0">
                  <c:v>uitlaat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boxer'!$DQ$8:$DQ$14</c:f>
              <c:numCache/>
            </c:numRef>
          </c:xVal>
          <c:yVal>
            <c:numRef>
              <c:f>'2 cyl 4-takt boxer'!$DR$8:$DR$14</c:f>
              <c:numCache/>
            </c:numRef>
          </c:yVal>
          <c:smooth val="1"/>
        </c:ser>
        <c:ser>
          <c:idx val="77"/>
          <c:order val="77"/>
          <c:tx>
            <c:strRef>
              <c:f>'2 cyl 4-takt boxer'!$DT$1:$DU$1</c:f>
              <c:strCache>
                <c:ptCount val="1"/>
                <c:pt idx="0">
                  <c:v>gasas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boxer'!$DT$9</c:f>
              <c:numCache/>
            </c:numRef>
          </c:xVal>
          <c:yVal>
            <c:numRef>
              <c:f>'2 cyl 4-takt boxer'!$DU$9</c:f>
              <c:numCache/>
            </c:numRef>
          </c:yVal>
          <c:smooth val="1"/>
        </c:ser>
        <c:ser>
          <c:idx val="78"/>
          <c:order val="78"/>
          <c:tx>
            <c:strRef>
              <c:f>'2 cyl 4-takt boxer'!$DT$11:$DU$11</c:f>
              <c:strCache>
                <c:ptCount val="1"/>
                <c:pt idx="0">
                  <c:v>gasklep 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boxer'!$DT$15:$DT$16</c:f>
              <c:numCache/>
            </c:numRef>
          </c:xVal>
          <c:yVal>
            <c:numRef>
              <c:f>'2 cyl 4-takt boxer'!$DU$15:$DU$16</c:f>
              <c:numCache/>
            </c:numRef>
          </c:yVal>
          <c:smooth val="1"/>
        </c:ser>
        <c:ser>
          <c:idx val="79"/>
          <c:order val="79"/>
          <c:tx>
            <c:strRef>
              <c:f>'2 cyl 4-takt boxer'!$DW$1:$DX$1</c:f>
              <c:strCache>
                <c:ptCount val="1"/>
                <c:pt idx="0">
                  <c:v>gasas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cyl 4-takt boxer'!$DW$9</c:f>
              <c:numCache/>
            </c:numRef>
          </c:xVal>
          <c:yVal>
            <c:numRef>
              <c:f>'2 cyl 4-takt boxer'!$DX$9</c:f>
              <c:numCache/>
            </c:numRef>
          </c:yVal>
          <c:smooth val="1"/>
        </c:ser>
        <c:ser>
          <c:idx val="80"/>
          <c:order val="80"/>
          <c:tx>
            <c:strRef>
              <c:f>'2 cyl 4-takt boxer'!$DW$11:$DX$11</c:f>
              <c:strCache>
                <c:ptCount val="1"/>
                <c:pt idx="0">
                  <c:v>gasklep 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cyl 4-takt boxer'!$DW$15:$DW$16</c:f>
              <c:numCache/>
            </c:numRef>
          </c:xVal>
          <c:yVal>
            <c:numRef>
              <c:f>'2 cyl 4-takt boxer'!$DX$15:$DX$16</c:f>
              <c:numCache/>
            </c:numRef>
          </c:yVal>
          <c:smooth val="1"/>
        </c:ser>
        <c:axId val="11713228"/>
        <c:axId val="38310189"/>
      </c:scatterChart>
      <c:valAx>
        <c:axId val="11713228"/>
        <c:scaling>
          <c:orientation val="minMax"/>
          <c:max val="320"/>
          <c:min val="-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cylinder 2</a:t>
                </a:r>
              </a:p>
            </c:rich>
          </c:tx>
          <c:layout>
            <c:manualLayout>
              <c:xMode val="factor"/>
              <c:yMode val="factor"/>
              <c:x val="0.0857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310189"/>
        <c:crossesAt val="-180"/>
        <c:crossBetween val="midCat"/>
        <c:dispUnits/>
        <c:majorUnit val="20"/>
        <c:minorUnit val="10"/>
      </c:valAx>
      <c:valAx>
        <c:axId val="38310189"/>
        <c:scaling>
          <c:orientation val="minMax"/>
          <c:max val="200"/>
          <c:min val="-18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13228"/>
        <c:crossesAt val="-320"/>
        <c:crossBetween val="midCat"/>
        <c:dispUnits/>
        <c:majorUnit val="20"/>
        <c:minorUnit val="10"/>
      </c:valAx>
      <c:spPr>
        <a:solidFill>
          <a:srgbClr val="C0C0C0"/>
        </a:soli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3933825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9525" y="9525"/>
        <a:ext cx="7953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29</xdr:row>
      <xdr:rowOff>9525</xdr:rowOff>
    </xdr:from>
    <xdr:to>
      <xdr:col>3</xdr:col>
      <xdr:colOff>428625</xdr:colOff>
      <xdr:row>29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4933950"/>
          <a:ext cx="1152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X723"/>
  <sheetViews>
    <sheetView tabSelected="1" zoomScale="180" zoomScaleNormal="180" workbookViewId="0" topLeftCell="A1">
      <selection activeCell="C2" sqref="C2:D3"/>
    </sheetView>
  </sheetViews>
  <sheetFormatPr defaultColWidth="9.140625" defaultRowHeight="12.75"/>
  <cols>
    <col min="1" max="1" width="60.421875" style="0" customWidth="1"/>
    <col min="2" max="2" width="59.57421875" style="11" customWidth="1"/>
    <col min="3" max="3" width="11.28125" style="49" bestFit="1" customWidth="1"/>
    <col min="4" max="4" width="8.00390625" style="11" bestFit="1" customWidth="1"/>
    <col min="5" max="5" width="9.140625" style="11" customWidth="1"/>
    <col min="6" max="6" width="9.8515625" style="0" customWidth="1"/>
    <col min="7" max="7" width="5.421875" style="0" customWidth="1"/>
    <col min="8" max="9" width="7.57421875" style="7" customWidth="1"/>
    <col min="10" max="10" width="8.28125" style="0" customWidth="1"/>
    <col min="11" max="15" width="7.57421875" style="7" customWidth="1"/>
    <col min="16" max="16" width="1.7109375" style="27" customWidth="1"/>
    <col min="17" max="17" width="4.00390625" style="0" customWidth="1"/>
    <col min="18" max="18" width="12.421875" style="6" customWidth="1"/>
    <col min="19" max="19" width="6.57421875" style="6" customWidth="1"/>
    <col min="20" max="20" width="2.140625" style="0" customWidth="1"/>
    <col min="21" max="21" width="13.00390625" style="6" customWidth="1"/>
    <col min="22" max="22" width="7.140625" style="6" customWidth="1"/>
    <col min="23" max="23" width="2.28125" style="0" customWidth="1"/>
    <col min="24" max="24" width="9.8515625" style="6" customWidth="1"/>
    <col min="25" max="25" width="6.57421875" style="6" customWidth="1"/>
    <col min="26" max="26" width="2.57421875" style="6" customWidth="1"/>
    <col min="27" max="27" width="9.7109375" style="6" customWidth="1"/>
    <col min="28" max="28" width="6.57421875" style="6" customWidth="1"/>
    <col min="29" max="29" width="2.140625" style="26" customWidth="1"/>
    <col min="30" max="30" width="3.00390625" style="0" customWidth="1"/>
    <col min="31" max="31" width="8.00390625" style="0" customWidth="1"/>
    <col min="32" max="32" width="6.57421875" style="0" customWidth="1"/>
    <col min="33" max="33" width="2.28125" style="0" customWidth="1"/>
    <col min="34" max="34" width="6.57421875" style="0" customWidth="1"/>
    <col min="35" max="35" width="9.421875" style="0" customWidth="1"/>
    <col min="36" max="36" width="1.8515625" style="0" customWidth="1"/>
    <col min="37" max="37" width="3.00390625" style="0" customWidth="1"/>
    <col min="38" max="38" width="8.00390625" style="0" customWidth="1"/>
    <col min="39" max="39" width="6.57421875" style="0" customWidth="1"/>
    <col min="40" max="40" width="2.140625" style="0" customWidth="1"/>
    <col min="41" max="41" width="10.8515625" style="0" customWidth="1"/>
    <col min="42" max="42" width="6.57421875" style="0" customWidth="1"/>
    <col min="43" max="43" width="2.140625" style="26" customWidth="1"/>
    <col min="44" max="44" width="9.8515625" style="0" customWidth="1"/>
    <col min="45" max="45" width="1.7109375" style="0" customWidth="1"/>
    <col min="46" max="46" width="12.421875" style="0" customWidth="1"/>
    <col min="47" max="47" width="7.140625" style="0" customWidth="1"/>
    <col min="48" max="48" width="2.28125" style="0" customWidth="1"/>
    <col min="49" max="49" width="13.00390625" style="0" customWidth="1"/>
    <col min="50" max="50" width="7.140625" style="0" customWidth="1"/>
    <col min="51" max="51" width="1.7109375" style="0" customWidth="1"/>
    <col min="52" max="52" width="7.8515625" style="0" customWidth="1"/>
    <col min="53" max="53" width="10.7109375" style="0" customWidth="1"/>
    <col min="54" max="54" width="1.28515625" style="0" customWidth="1"/>
    <col min="55" max="55" width="7.8515625" style="0" customWidth="1"/>
    <col min="56" max="56" width="6.140625" style="0" customWidth="1"/>
    <col min="57" max="57" width="1.7109375" style="0" customWidth="1"/>
    <col min="58" max="58" width="3.00390625" style="0" customWidth="1"/>
    <col min="59" max="59" width="8.00390625" style="0" customWidth="1"/>
    <col min="60" max="60" width="5.57421875" style="0" customWidth="1"/>
    <col min="61" max="61" width="1.7109375" style="0" customWidth="1"/>
    <col min="62" max="62" width="7.140625" style="0" customWidth="1"/>
    <col min="63" max="63" width="4.57421875" style="0" customWidth="1"/>
    <col min="64" max="64" width="1.57421875" style="0" customWidth="1"/>
    <col min="65" max="65" width="3.00390625" style="0" customWidth="1"/>
    <col min="66" max="66" width="8.00390625" style="0" customWidth="1"/>
    <col min="67" max="67" width="5.57421875" style="0" customWidth="1"/>
    <col min="68" max="68" width="1.8515625" style="0" customWidth="1"/>
    <col min="69" max="69" width="10.8515625" style="0" customWidth="1"/>
    <col min="70" max="70" width="6.57421875" style="0" customWidth="1"/>
    <col min="71" max="71" width="2.421875" style="0" customWidth="1"/>
    <col min="72" max="72" width="2.421875" style="0" customWidth="1" collapsed="1"/>
    <col min="73" max="73" width="5.421875" style="6" customWidth="1"/>
    <col min="74" max="74" width="6.57421875" style="0" customWidth="1"/>
    <col min="75" max="75" width="5.57421875" style="0" customWidth="1"/>
    <col min="76" max="77" width="2.8515625" style="0" customWidth="1"/>
    <col min="78" max="79" width="6.57421875" style="0" customWidth="1"/>
    <col min="80" max="80" width="6.140625" style="0" customWidth="1"/>
    <col min="81" max="81" width="3.00390625" style="0" customWidth="1"/>
    <col min="82" max="82" width="7.140625" style="0" customWidth="1"/>
    <col min="83" max="83" width="5.57421875" style="0" customWidth="1"/>
    <col min="84" max="84" width="3.57421875" style="0" customWidth="1"/>
    <col min="85" max="85" width="7.140625" style="0" customWidth="1"/>
    <col min="86" max="86" width="6.140625" style="0" customWidth="1"/>
    <col min="87" max="87" width="2.57421875" style="0" customWidth="1"/>
    <col min="88" max="88" width="2.00390625" style="0" customWidth="1" collapsed="1"/>
    <col min="89" max="89" width="5.57421875" style="0" customWidth="1"/>
    <col min="90" max="90" width="6.57421875" style="0" customWidth="1"/>
    <col min="91" max="91" width="7.140625" style="0" bestFit="1" customWidth="1"/>
    <col min="92" max="92" width="3.421875" style="0" customWidth="1"/>
    <col min="93" max="94" width="6.57421875" style="0" customWidth="1"/>
    <col min="95" max="95" width="2.140625" style="0" customWidth="1"/>
    <col min="96" max="96" width="7.140625" style="0" customWidth="1"/>
    <col min="97" max="97" width="6.140625" style="0" customWidth="1"/>
    <col min="98" max="99" width="3.00390625" style="0" customWidth="1"/>
    <col min="101" max="101" width="6.57421875" style="0" customWidth="1"/>
    <col min="102" max="102" width="1.8515625" style="0" customWidth="1"/>
    <col min="103" max="103" width="3.00390625" style="0" customWidth="1"/>
    <col min="105" max="105" width="7.140625" style="0" customWidth="1"/>
    <col min="106" max="106" width="2.28125" style="0" customWidth="1" collapsed="1"/>
    <col min="107" max="107" width="7.140625" style="0" customWidth="1"/>
    <col min="108" max="108" width="6.57421875" style="0" customWidth="1"/>
    <col min="109" max="109" width="1.8515625" style="0" customWidth="1"/>
    <col min="110" max="111" width="7.140625" style="0" customWidth="1"/>
    <col min="112" max="112" width="2.8515625" style="0" customWidth="1"/>
    <col min="113" max="113" width="7.140625" style="0" customWidth="1"/>
    <col min="114" max="114" width="6.57421875" style="0" customWidth="1"/>
    <col min="115" max="115" width="2.28125" style="0" customWidth="1"/>
    <col min="116" max="116" width="3.00390625" style="0" customWidth="1"/>
    <col min="117" max="118" width="7.140625" style="0" customWidth="1"/>
    <col min="119" max="119" width="3.140625" style="0" customWidth="1"/>
    <col min="120" max="120" width="3.00390625" style="0" customWidth="1"/>
    <col min="121" max="122" width="7.140625" style="0" customWidth="1"/>
    <col min="123" max="123" width="3.28125" style="0" customWidth="1"/>
    <col min="126" max="126" width="2.28125" style="0" customWidth="1"/>
  </cols>
  <sheetData>
    <row r="1" spans="2:128" s="1" customFormat="1" ht="15" thickBot="1">
      <c r="B1" s="48"/>
      <c r="C1" s="72" t="s">
        <v>149</v>
      </c>
      <c r="D1" s="73"/>
      <c r="E1" s="48"/>
      <c r="F1" s="2" t="s">
        <v>0</v>
      </c>
      <c r="G1" s="2" t="s">
        <v>2</v>
      </c>
      <c r="H1" s="2"/>
      <c r="I1" s="2"/>
      <c r="J1" s="2"/>
      <c r="K1" s="2"/>
      <c r="L1" s="2" t="s">
        <v>24</v>
      </c>
      <c r="M1" s="2" t="s">
        <v>24</v>
      </c>
      <c r="N1" s="2" t="s">
        <v>24</v>
      </c>
      <c r="O1" s="2" t="s">
        <v>24</v>
      </c>
      <c r="P1" s="66"/>
      <c r="Q1" s="48"/>
      <c r="R1" s="80" t="s">
        <v>37</v>
      </c>
      <c r="S1" s="80"/>
      <c r="T1" s="48"/>
      <c r="U1" s="79" t="s">
        <v>45</v>
      </c>
      <c r="V1" s="79"/>
      <c r="W1" s="48"/>
      <c r="X1" s="80" t="s">
        <v>48</v>
      </c>
      <c r="Y1" s="80"/>
      <c r="Z1" s="67"/>
      <c r="AA1" s="80" t="s">
        <v>50</v>
      </c>
      <c r="AB1" s="80"/>
      <c r="AC1" s="48"/>
      <c r="AD1" s="48"/>
      <c r="AE1" s="71" t="s">
        <v>54</v>
      </c>
      <c r="AF1" s="71"/>
      <c r="AG1" s="48"/>
      <c r="AH1" s="71" t="s">
        <v>55</v>
      </c>
      <c r="AI1" s="71"/>
      <c r="AJ1" s="48"/>
      <c r="AK1" s="48"/>
      <c r="AL1" s="71" t="s">
        <v>60</v>
      </c>
      <c r="AM1" s="71"/>
      <c r="AN1" s="48"/>
      <c r="AO1" s="71" t="s">
        <v>61</v>
      </c>
      <c r="AP1" s="71"/>
      <c r="AQ1" s="48"/>
      <c r="AR1" s="2" t="s">
        <v>0</v>
      </c>
      <c r="AS1" s="48"/>
      <c r="AT1" s="80" t="s">
        <v>67</v>
      </c>
      <c r="AU1" s="80"/>
      <c r="AV1" s="48"/>
      <c r="AW1" s="79" t="s">
        <v>71</v>
      </c>
      <c r="AX1" s="79"/>
      <c r="AY1" s="48"/>
      <c r="AZ1" s="80" t="s">
        <v>76</v>
      </c>
      <c r="BA1" s="80"/>
      <c r="BB1" s="48"/>
      <c r="BC1" s="80" t="s">
        <v>77</v>
      </c>
      <c r="BD1" s="80"/>
      <c r="BE1" s="48"/>
      <c r="BF1" s="48"/>
      <c r="BG1" s="71" t="s">
        <v>84</v>
      </c>
      <c r="BH1" s="71"/>
      <c r="BI1" s="48"/>
      <c r="BJ1" s="71" t="s">
        <v>85</v>
      </c>
      <c r="BK1" s="71"/>
      <c r="BL1" s="48"/>
      <c r="BM1" s="48"/>
      <c r="BN1" s="71" t="s">
        <v>90</v>
      </c>
      <c r="BO1" s="71"/>
      <c r="BP1" s="48"/>
      <c r="BQ1" s="71" t="s">
        <v>91</v>
      </c>
      <c r="BR1" s="71"/>
      <c r="BS1" s="48"/>
      <c r="BT1" s="48"/>
      <c r="BU1" s="67"/>
      <c r="BV1" s="71" t="s">
        <v>98</v>
      </c>
      <c r="BW1" s="71"/>
      <c r="BX1" s="48"/>
      <c r="BY1" s="48"/>
      <c r="BZ1" s="67"/>
      <c r="CA1" s="71" t="s">
        <v>99</v>
      </c>
      <c r="CB1" s="71"/>
      <c r="CC1" s="48"/>
      <c r="CD1" s="71" t="s">
        <v>100</v>
      </c>
      <c r="CE1" s="71"/>
      <c r="CF1" s="48"/>
      <c r="CG1" s="71" t="s">
        <v>101</v>
      </c>
      <c r="CH1" s="71"/>
      <c r="CI1" s="48"/>
      <c r="CJ1" s="48"/>
      <c r="CK1" s="48"/>
      <c r="CL1" s="71" t="s">
        <v>96</v>
      </c>
      <c r="CM1" s="71"/>
      <c r="CN1" s="48"/>
      <c r="CO1" s="71" t="s">
        <v>102</v>
      </c>
      <c r="CP1" s="71"/>
      <c r="CQ1" s="48"/>
      <c r="CR1" s="71" t="s">
        <v>107</v>
      </c>
      <c r="CS1" s="71"/>
      <c r="CT1" s="48"/>
      <c r="CU1" s="48"/>
      <c r="CV1" s="71" t="s">
        <v>109</v>
      </c>
      <c r="CW1" s="71"/>
      <c r="CX1" s="48"/>
      <c r="CY1" s="48"/>
      <c r="CZ1" s="71" t="s">
        <v>114</v>
      </c>
      <c r="DA1" s="71"/>
      <c r="DB1" s="48"/>
      <c r="DC1" s="71" t="s">
        <v>115</v>
      </c>
      <c r="DD1" s="71"/>
      <c r="DE1" s="48"/>
      <c r="DF1" s="71" t="s">
        <v>116</v>
      </c>
      <c r="DG1" s="71"/>
      <c r="DH1" s="48"/>
      <c r="DI1" s="71" t="s">
        <v>118</v>
      </c>
      <c r="DJ1" s="71"/>
      <c r="DK1" s="48"/>
      <c r="DL1" s="48"/>
      <c r="DM1" s="71" t="s">
        <v>117</v>
      </c>
      <c r="DN1" s="71"/>
      <c r="DO1" s="48"/>
      <c r="DP1" s="48"/>
      <c r="DQ1" s="71" t="s">
        <v>121</v>
      </c>
      <c r="DR1" s="71"/>
      <c r="DS1" s="48"/>
      <c r="DT1" s="71" t="s">
        <v>153</v>
      </c>
      <c r="DU1" s="71"/>
      <c r="DV1" s="48"/>
      <c r="DW1" s="71" t="s">
        <v>162</v>
      </c>
      <c r="DX1" s="71"/>
    </row>
    <row r="2" spans="2:128" s="1" customFormat="1" ht="20.25" customHeight="1">
      <c r="B2" s="48"/>
      <c r="C2" s="74">
        <f>F8</f>
        <v>235</v>
      </c>
      <c r="D2" s="75"/>
      <c r="E2" s="48"/>
      <c r="F2" s="3" t="s">
        <v>3</v>
      </c>
      <c r="G2" s="4" t="s">
        <v>5</v>
      </c>
      <c r="H2" s="3" t="s">
        <v>36</v>
      </c>
      <c r="I2" s="3" t="s">
        <v>14</v>
      </c>
      <c r="J2" s="3" t="s">
        <v>7</v>
      </c>
      <c r="K2" s="3" t="s">
        <v>35</v>
      </c>
      <c r="L2" s="3" t="s">
        <v>65</v>
      </c>
      <c r="M2" s="3" t="s">
        <v>66</v>
      </c>
      <c r="N2" s="3" t="s">
        <v>94</v>
      </c>
      <c r="O2" s="3" t="s">
        <v>95</v>
      </c>
      <c r="P2" s="66"/>
      <c r="Q2" s="48"/>
      <c r="R2" s="30" t="s">
        <v>35</v>
      </c>
      <c r="S2" s="18">
        <f>VLOOKUP(F8,G:K,5)</f>
        <v>138.05573154623917</v>
      </c>
      <c r="T2" s="48"/>
      <c r="U2" s="21" t="s">
        <v>16</v>
      </c>
      <c r="V2" s="19">
        <f>D12</f>
        <v>35</v>
      </c>
      <c r="W2" s="48"/>
      <c r="X2" s="17" t="s">
        <v>27</v>
      </c>
      <c r="Y2" s="24">
        <f>D15</f>
        <v>10</v>
      </c>
      <c r="Z2" s="67"/>
      <c r="AA2" s="17" t="s">
        <v>27</v>
      </c>
      <c r="AB2" s="24">
        <f>D19</f>
        <v>10</v>
      </c>
      <c r="AC2" s="68"/>
      <c r="AD2" s="48"/>
      <c r="AE2" s="25" t="s">
        <v>32</v>
      </c>
      <c r="AF2" s="24">
        <f>D22</f>
        <v>19</v>
      </c>
      <c r="AG2" s="48"/>
      <c r="AH2" s="10" t="s">
        <v>6</v>
      </c>
      <c r="AI2" s="10" t="s">
        <v>9</v>
      </c>
      <c r="AJ2" s="48"/>
      <c r="AK2" s="48"/>
      <c r="AL2" s="25" t="s">
        <v>32</v>
      </c>
      <c r="AM2" s="24">
        <f>D24</f>
        <v>10</v>
      </c>
      <c r="AN2" s="48"/>
      <c r="AO2" s="28" t="s">
        <v>33</v>
      </c>
      <c r="AP2" s="24">
        <f>D26</f>
        <v>4</v>
      </c>
      <c r="AQ2" s="68"/>
      <c r="AR2" s="3" t="s">
        <v>3</v>
      </c>
      <c r="AS2" s="48"/>
      <c r="AT2" s="30" t="s">
        <v>35</v>
      </c>
      <c r="AU2" s="18">
        <f>-VLOOKUP(F8,G:K,5)</f>
        <v>-138.05573154623917</v>
      </c>
      <c r="AV2" s="48"/>
      <c r="AW2" s="21" t="s">
        <v>16</v>
      </c>
      <c r="AX2" s="18">
        <f>-V2</f>
        <v>-35</v>
      </c>
      <c r="AY2" s="48"/>
      <c r="AZ2" s="17" t="s">
        <v>27</v>
      </c>
      <c r="BA2" s="32">
        <f>Y2</f>
        <v>10</v>
      </c>
      <c r="BB2" s="48"/>
      <c r="BC2" s="17" t="s">
        <v>27</v>
      </c>
      <c r="BD2" s="32">
        <f>AB2</f>
        <v>10</v>
      </c>
      <c r="BE2" s="48"/>
      <c r="BF2" s="48"/>
      <c r="BG2" s="25" t="s">
        <v>32</v>
      </c>
      <c r="BH2" s="32">
        <f>AF2</f>
        <v>19</v>
      </c>
      <c r="BI2" s="48"/>
      <c r="BJ2" s="10" t="s">
        <v>6</v>
      </c>
      <c r="BK2" s="10" t="s">
        <v>9</v>
      </c>
      <c r="BL2" s="48"/>
      <c r="BM2" s="48"/>
      <c r="BN2" s="25" t="s">
        <v>32</v>
      </c>
      <c r="BO2" s="32">
        <f>AM2</f>
        <v>10</v>
      </c>
      <c r="BP2" s="48"/>
      <c r="BQ2" s="28" t="s">
        <v>33</v>
      </c>
      <c r="BR2" s="32">
        <f>AP2</f>
        <v>4</v>
      </c>
      <c r="BS2" s="48"/>
      <c r="BT2" s="48"/>
      <c r="BU2" s="67"/>
      <c r="BV2" s="18">
        <f>U15</f>
        <v>218</v>
      </c>
      <c r="BW2" s="18">
        <f>V15</f>
        <v>42</v>
      </c>
      <c r="BX2" s="11"/>
      <c r="BY2" s="11"/>
      <c r="BZ2" s="65"/>
      <c r="CA2" s="18">
        <f>U23</f>
        <v>218</v>
      </c>
      <c r="CB2" s="18">
        <f>V23</f>
        <v>-42</v>
      </c>
      <c r="CC2" s="11"/>
      <c r="CD2" s="38"/>
      <c r="CE2" s="38"/>
      <c r="CF2" s="11"/>
      <c r="CG2" s="38"/>
      <c r="CH2" s="38"/>
      <c r="CI2" s="11"/>
      <c r="CJ2" s="11"/>
      <c r="CK2" s="11"/>
      <c r="CL2" s="18">
        <f>R15</f>
        <v>86</v>
      </c>
      <c r="CM2" s="18">
        <f>S15</f>
        <v>42</v>
      </c>
      <c r="CN2" s="11"/>
      <c r="CO2" s="70" t="s">
        <v>103</v>
      </c>
      <c r="CP2" s="70"/>
      <c r="CQ2" s="11"/>
      <c r="CR2" s="78"/>
      <c r="CS2" s="78"/>
      <c r="CT2" s="11"/>
      <c r="CU2" s="11"/>
      <c r="CV2" s="12" t="s">
        <v>110</v>
      </c>
      <c r="CW2" s="19">
        <f>D17</f>
        <v>40</v>
      </c>
      <c r="CX2" s="11"/>
      <c r="CY2" s="11"/>
      <c r="CZ2" s="12" t="s">
        <v>110</v>
      </c>
      <c r="DA2" s="19">
        <f>D21</f>
        <v>40</v>
      </c>
      <c r="DB2" s="48"/>
      <c r="DC2" s="39"/>
      <c r="DD2" s="40"/>
      <c r="DE2" s="11"/>
      <c r="DF2" s="39"/>
      <c r="DG2" s="40"/>
      <c r="DH2" s="48"/>
      <c r="DI2" s="35" t="s">
        <v>6</v>
      </c>
      <c r="DJ2" s="35" t="s">
        <v>9</v>
      </c>
      <c r="DK2" s="48"/>
      <c r="DL2" s="48"/>
      <c r="DM2" s="35" t="s">
        <v>6</v>
      </c>
      <c r="DN2" s="35" t="s">
        <v>9</v>
      </c>
      <c r="DO2" s="48"/>
      <c r="DP2" s="48"/>
      <c r="DQ2" s="35" t="s">
        <v>6</v>
      </c>
      <c r="DR2" s="35" t="s">
        <v>9</v>
      </c>
      <c r="DS2" s="48"/>
      <c r="DT2" s="12" t="s">
        <v>154</v>
      </c>
      <c r="DU2" s="32">
        <f>CM4</f>
        <v>95.70788891204319</v>
      </c>
      <c r="DV2" s="48"/>
      <c r="DW2" s="39"/>
      <c r="DX2" s="54"/>
    </row>
    <row r="3" spans="3:128" ht="14.25" customHeight="1" thickBot="1">
      <c r="C3" s="76"/>
      <c r="D3" s="77"/>
      <c r="F3" s="47">
        <f>D4</f>
        <v>34</v>
      </c>
      <c r="G3" s="5">
        <v>0</v>
      </c>
      <c r="H3" s="8">
        <f>SQRT($F$6^2-$F$3^2*(SIN(G3*PI()/180))^2)</f>
        <v>160</v>
      </c>
      <c r="I3" s="8">
        <f>$F$3*SIN(G3*PI()/180)</f>
        <v>0</v>
      </c>
      <c r="J3" s="8">
        <f>$F$3*COS(G3*PI()/180)</f>
        <v>34</v>
      </c>
      <c r="K3" s="8">
        <f>H3+J3</f>
        <v>194</v>
      </c>
      <c r="L3" s="8">
        <v>41</v>
      </c>
      <c r="M3" s="8">
        <v>39</v>
      </c>
      <c r="N3" s="8"/>
      <c r="O3" s="8"/>
      <c r="P3" s="64"/>
      <c r="Q3" s="11"/>
      <c r="R3" s="29" t="s">
        <v>10</v>
      </c>
      <c r="S3" s="19">
        <f>D6</f>
        <v>60</v>
      </c>
      <c r="T3" s="11"/>
      <c r="U3" s="21" t="s">
        <v>17</v>
      </c>
      <c r="V3" s="19">
        <f>D14</f>
        <v>30</v>
      </c>
      <c r="W3" s="11"/>
      <c r="X3" s="17" t="s">
        <v>26</v>
      </c>
      <c r="Y3" s="31">
        <f>Y2*VLOOKUP(F8,G:M,6)/130</f>
        <v>0</v>
      </c>
      <c r="Z3" s="65"/>
      <c r="AA3" s="17" t="s">
        <v>26</v>
      </c>
      <c r="AB3" s="31">
        <f>AB2*VLOOKUP(F8,G:M,7)/130</f>
        <v>0</v>
      </c>
      <c r="AC3" s="68"/>
      <c r="AD3" s="11"/>
      <c r="AE3" s="14" t="s">
        <v>10</v>
      </c>
      <c r="AF3" s="24">
        <f>D23</f>
        <v>10</v>
      </c>
      <c r="AG3" s="11"/>
      <c r="AH3" s="19">
        <f>AE24+7</f>
        <v>262.83333333333337</v>
      </c>
      <c r="AI3" s="20">
        <v>0</v>
      </c>
      <c r="AJ3" s="11"/>
      <c r="AK3" s="11"/>
      <c r="AL3" s="14" t="s">
        <v>10</v>
      </c>
      <c r="AM3" s="24">
        <f>D25</f>
        <v>5</v>
      </c>
      <c r="AN3" s="11"/>
      <c r="AO3" s="14" t="s">
        <v>34</v>
      </c>
      <c r="AP3" s="20">
        <f>360-AP2-1</f>
        <v>355</v>
      </c>
      <c r="AQ3" s="65"/>
      <c r="AR3" s="33">
        <f>F3</f>
        <v>34</v>
      </c>
      <c r="AS3" s="11"/>
      <c r="AT3" s="29" t="s">
        <v>10</v>
      </c>
      <c r="AU3" s="18">
        <f>S3</f>
        <v>60</v>
      </c>
      <c r="AV3" s="11"/>
      <c r="AW3" s="21" t="s">
        <v>17</v>
      </c>
      <c r="AX3" s="18">
        <f>V3</f>
        <v>30</v>
      </c>
      <c r="AY3" s="11"/>
      <c r="AZ3" s="17" t="s">
        <v>26</v>
      </c>
      <c r="BA3" s="31">
        <f>BA2*VLOOKUP(F8,G:O,8)/130</f>
        <v>0</v>
      </c>
      <c r="BB3" s="11"/>
      <c r="BC3" s="17" t="s">
        <v>26</v>
      </c>
      <c r="BD3" s="31">
        <f>BD2*VLOOKUP(F8,G:O,9)/130</f>
        <v>7.384615384615385</v>
      </c>
      <c r="BE3" s="11"/>
      <c r="BF3" s="11"/>
      <c r="BG3" s="14" t="s">
        <v>10</v>
      </c>
      <c r="BH3" s="32">
        <f>AF3</f>
        <v>10</v>
      </c>
      <c r="BI3" s="11"/>
      <c r="BJ3" s="18">
        <f>-AH3</f>
        <v>-262.83333333333337</v>
      </c>
      <c r="BK3" s="20">
        <v>0</v>
      </c>
      <c r="BL3" s="11"/>
      <c r="BM3" s="11"/>
      <c r="BN3" s="14" t="s">
        <v>10</v>
      </c>
      <c r="BO3" s="32">
        <f>AM3</f>
        <v>5</v>
      </c>
      <c r="BP3" s="11"/>
      <c r="BQ3" s="14" t="s">
        <v>34</v>
      </c>
      <c r="BR3" s="20">
        <f>720-BR2-1</f>
        <v>715</v>
      </c>
      <c r="BS3" s="11"/>
      <c r="BT3" s="11"/>
      <c r="BU3" s="65"/>
      <c r="BV3" s="18">
        <f>U16</f>
        <v>221.31390067169946</v>
      </c>
      <c r="BW3" s="18">
        <f>V16</f>
        <v>38.02331919396064</v>
      </c>
      <c r="BX3" s="11"/>
      <c r="BY3" s="11"/>
      <c r="BZ3" s="65"/>
      <c r="CA3" s="18">
        <f aca="true" t="shared" si="0" ref="CA3:CB5">U24</f>
        <v>224.51482267002186</v>
      </c>
      <c r="CB3" s="18">
        <f t="shared" si="0"/>
        <v>-34.18221279597376</v>
      </c>
      <c r="CC3" s="11"/>
      <c r="CD3" s="38"/>
      <c r="CE3" s="38"/>
      <c r="CF3" s="11"/>
      <c r="CG3" s="38"/>
      <c r="CH3" s="38"/>
      <c r="CI3" s="11"/>
      <c r="CJ3" s="11"/>
      <c r="CK3" s="11"/>
      <c r="CL3" s="18">
        <f>R16</f>
        <v>218</v>
      </c>
      <c r="CM3" s="18">
        <f>S16</f>
        <v>42</v>
      </c>
      <c r="CN3" s="11"/>
      <c r="CO3" s="18">
        <f>BV16</f>
        <v>253.17647832942552</v>
      </c>
      <c r="CP3" s="18">
        <f>BW16</f>
        <v>41.99999999999997</v>
      </c>
      <c r="CQ3" s="11"/>
      <c r="CR3" s="40"/>
      <c r="CS3" s="40"/>
      <c r="CT3" s="11"/>
      <c r="CU3" s="11"/>
      <c r="CV3" s="12" t="s">
        <v>113</v>
      </c>
      <c r="CW3" s="20">
        <f>CW2+(CO3-CO5)</f>
        <v>70</v>
      </c>
      <c r="CX3" s="11"/>
      <c r="CY3" s="11"/>
      <c r="CZ3" s="12" t="s">
        <v>113</v>
      </c>
      <c r="DA3" s="20">
        <f>DA2+(CO15-CO17)</f>
        <v>60</v>
      </c>
      <c r="DB3" s="11"/>
      <c r="DC3" s="39"/>
      <c r="DD3" s="40"/>
      <c r="DE3" s="11"/>
      <c r="DF3" s="39"/>
      <c r="DG3" s="40"/>
      <c r="DH3" s="11"/>
      <c r="DI3" s="32">
        <f>CV16</f>
        <v>183.17647832942552</v>
      </c>
      <c r="DJ3" s="32">
        <f>CW16</f>
        <v>135.7078889120432</v>
      </c>
      <c r="DK3" s="68"/>
      <c r="DL3" s="11"/>
      <c r="DM3" s="18">
        <f>CZ16</f>
        <v>188.17647832942552</v>
      </c>
      <c r="DN3" s="18">
        <f>DA16</f>
        <v>-135.7078889120432</v>
      </c>
      <c r="DO3" s="65"/>
      <c r="DP3" s="11"/>
      <c r="DQ3" s="18">
        <f>-DM3</f>
        <v>-188.17647832942552</v>
      </c>
      <c r="DR3" s="18">
        <f>DN3</f>
        <v>-135.7078889120432</v>
      </c>
      <c r="DS3" s="11"/>
      <c r="DT3" s="12" t="s">
        <v>155</v>
      </c>
      <c r="DU3" s="32">
        <f>CM2</f>
        <v>42</v>
      </c>
      <c r="DV3" s="11"/>
      <c r="DW3" s="39"/>
      <c r="DX3" s="54"/>
    </row>
    <row r="4" spans="3:128" ht="13.5" customHeight="1">
      <c r="C4" s="45" t="s">
        <v>133</v>
      </c>
      <c r="D4" s="44">
        <v>34</v>
      </c>
      <c r="F4" s="2" t="s">
        <v>1</v>
      </c>
      <c r="G4" s="9">
        <f>G3+1</f>
        <v>1</v>
      </c>
      <c r="H4" s="8">
        <f aca="true" t="shared" si="1" ref="H4:H66">SQRT($F$6^2-$F$3^2*(SIN(G4*PI()/180))^2)</f>
        <v>159.99889967751977</v>
      </c>
      <c r="I4" s="8">
        <f aca="true" t="shared" si="2" ref="I4:I67">$F$3*SIN(G4*PI()/180)</f>
        <v>0.5933818188676394</v>
      </c>
      <c r="J4" s="8">
        <f aca="true" t="shared" si="3" ref="J4:J66">$F$3*COS(G4*PI()/180)</f>
        <v>33.9948216353173</v>
      </c>
      <c r="K4" s="8">
        <f aca="true" t="shared" si="4" ref="K4:K67">H4+J4</f>
        <v>193.99372131283707</v>
      </c>
      <c r="L4" s="8">
        <v>42</v>
      </c>
      <c r="M4" s="8">
        <v>38</v>
      </c>
      <c r="N4" s="8"/>
      <c r="O4" s="8"/>
      <c r="P4" s="64"/>
      <c r="Q4" s="11"/>
      <c r="R4" s="29" t="s">
        <v>11</v>
      </c>
      <c r="S4" s="19">
        <f>D7</f>
        <v>78</v>
      </c>
      <c r="T4" s="11"/>
      <c r="U4" s="21" t="s">
        <v>18</v>
      </c>
      <c r="V4" s="19">
        <f>D13</f>
        <v>22</v>
      </c>
      <c r="W4" s="11"/>
      <c r="X4" s="10" t="s">
        <v>6</v>
      </c>
      <c r="Y4" s="10" t="s">
        <v>9</v>
      </c>
      <c r="Z4" s="65"/>
      <c r="AA4" s="10" t="s">
        <v>6</v>
      </c>
      <c r="AB4" s="10" t="s">
        <v>9</v>
      </c>
      <c r="AC4" s="69"/>
      <c r="AD4" s="11"/>
      <c r="AE4" s="10" t="s">
        <v>6</v>
      </c>
      <c r="AF4" s="10" t="s">
        <v>9</v>
      </c>
      <c r="AG4" s="11"/>
      <c r="AH4" s="71" t="s">
        <v>56</v>
      </c>
      <c r="AI4" s="71"/>
      <c r="AJ4" s="11"/>
      <c r="AK4" s="11"/>
      <c r="AL4" s="10" t="s">
        <v>6</v>
      </c>
      <c r="AM4" s="10" t="s">
        <v>9</v>
      </c>
      <c r="AN4" s="11"/>
      <c r="AO4" s="10" t="s">
        <v>6</v>
      </c>
      <c r="AP4" s="10" t="s">
        <v>9</v>
      </c>
      <c r="AQ4" s="69"/>
      <c r="AR4" s="2" t="s">
        <v>1</v>
      </c>
      <c r="AS4" s="11"/>
      <c r="AT4" s="29" t="s">
        <v>11</v>
      </c>
      <c r="AU4" s="18">
        <f>S4</f>
        <v>78</v>
      </c>
      <c r="AV4" s="11"/>
      <c r="AW4" s="21" t="s">
        <v>18</v>
      </c>
      <c r="AX4" s="18">
        <f>V4</f>
        <v>22</v>
      </c>
      <c r="AY4" s="11"/>
      <c r="AZ4" s="10" t="s">
        <v>6</v>
      </c>
      <c r="BA4" s="10" t="s">
        <v>9</v>
      </c>
      <c r="BB4" s="11"/>
      <c r="BC4" s="10" t="s">
        <v>6</v>
      </c>
      <c r="BD4" s="10" t="s">
        <v>9</v>
      </c>
      <c r="BE4" s="11"/>
      <c r="BF4" s="11"/>
      <c r="BG4" s="10" t="s">
        <v>6</v>
      </c>
      <c r="BH4" s="10" t="s">
        <v>9</v>
      </c>
      <c r="BI4" s="11"/>
      <c r="BJ4" s="71" t="s">
        <v>86</v>
      </c>
      <c r="BK4" s="71"/>
      <c r="BL4" s="11"/>
      <c r="BM4" s="11"/>
      <c r="BN4" s="10" t="s">
        <v>6</v>
      </c>
      <c r="BO4" s="10" t="s">
        <v>9</v>
      </c>
      <c r="BP4" s="11"/>
      <c r="BQ4" s="10" t="s">
        <v>6</v>
      </c>
      <c r="BR4" s="10" t="s">
        <v>9</v>
      </c>
      <c r="BS4" s="11"/>
      <c r="BT4" s="11"/>
      <c r="BU4" s="65"/>
      <c r="BV4" s="18"/>
      <c r="BW4" s="18"/>
      <c r="BX4" s="11"/>
      <c r="BY4" s="11"/>
      <c r="BZ4" s="65"/>
      <c r="CA4" s="18"/>
      <c r="CB4" s="18"/>
      <c r="CC4" s="11"/>
      <c r="CD4" s="38"/>
      <c r="CE4" s="38"/>
      <c r="CF4" s="11"/>
      <c r="CG4" s="38"/>
      <c r="CH4" s="38"/>
      <c r="CI4" s="11"/>
      <c r="CJ4" s="11"/>
      <c r="CK4" s="11"/>
      <c r="CL4" s="12" t="s">
        <v>3</v>
      </c>
      <c r="CM4" s="20">
        <f>(CL2*CL2+CM2*CM2)^0.5</f>
        <v>95.70788891204319</v>
      </c>
      <c r="CN4" s="11"/>
      <c r="CO4" s="70" t="s">
        <v>104</v>
      </c>
      <c r="CP4" s="70"/>
      <c r="CQ4" s="11"/>
      <c r="CR4" s="78"/>
      <c r="CS4" s="78"/>
      <c r="CT4" s="11"/>
      <c r="CU4" s="11"/>
      <c r="CV4" s="12" t="s">
        <v>111</v>
      </c>
      <c r="CW4" s="20">
        <f>CO11-CW2</f>
        <v>183.17647832942552</v>
      </c>
      <c r="CX4" s="11"/>
      <c r="CY4" s="11"/>
      <c r="CZ4" s="12" t="s">
        <v>111</v>
      </c>
      <c r="DA4" s="20">
        <f>CO23-DA2</f>
        <v>188.17647832942552</v>
      </c>
      <c r="DB4" s="11"/>
      <c r="DC4" s="39"/>
      <c r="DD4" s="40"/>
      <c r="DE4" s="11"/>
      <c r="DF4" s="39"/>
      <c r="DG4" s="40"/>
      <c r="DH4" s="11"/>
      <c r="DI4" s="18">
        <f>CL16</f>
        <v>86</v>
      </c>
      <c r="DJ4" s="18">
        <f>DD16</f>
        <v>135.7078889120432</v>
      </c>
      <c r="DK4" s="65"/>
      <c r="DL4" s="11"/>
      <c r="DM4" s="18">
        <f>CL16/2</f>
        <v>43</v>
      </c>
      <c r="DN4" s="16">
        <f>(DN3+DN5)/2</f>
        <v>-145.7078889120432</v>
      </c>
      <c r="DO4" s="11"/>
      <c r="DP4" s="11"/>
      <c r="DQ4" s="18">
        <f>-DM4</f>
        <v>-43</v>
      </c>
      <c r="DR4" s="18">
        <f>DN4</f>
        <v>-145.7078889120432</v>
      </c>
      <c r="DS4" s="11"/>
      <c r="DT4" s="12" t="s">
        <v>158</v>
      </c>
      <c r="DU4" s="51">
        <f>(DU2+DU3)/2</f>
        <v>68.8539444560216</v>
      </c>
      <c r="DV4" s="11"/>
      <c r="DW4" s="39"/>
      <c r="DX4" s="55"/>
    </row>
    <row r="5" spans="3:128" ht="12.75">
      <c r="C5" s="45" t="s">
        <v>134</v>
      </c>
      <c r="D5" s="44">
        <v>160</v>
      </c>
      <c r="F5" s="3" t="s">
        <v>4</v>
      </c>
      <c r="G5" s="9">
        <f aca="true" t="shared" si="5" ref="G5:G68">G4+1</f>
        <v>2</v>
      </c>
      <c r="H5" s="8">
        <f t="shared" si="1"/>
        <v>159.99560000528194</v>
      </c>
      <c r="I5" s="8">
        <f t="shared" si="2"/>
        <v>1.1865828878850329</v>
      </c>
      <c r="J5" s="8">
        <f t="shared" si="3"/>
        <v>33.97928811864926</v>
      </c>
      <c r="K5" s="8">
        <f t="shared" si="4"/>
        <v>193.9748881239312</v>
      </c>
      <c r="L5" s="8">
        <v>43</v>
      </c>
      <c r="M5" s="8">
        <v>37</v>
      </c>
      <c r="N5" s="8"/>
      <c r="O5" s="8"/>
      <c r="P5" s="64"/>
      <c r="Q5" s="11"/>
      <c r="R5" s="21" t="s">
        <v>64</v>
      </c>
      <c r="S5" s="19">
        <f>D8</f>
        <v>20</v>
      </c>
      <c r="T5" s="11"/>
      <c r="U5" s="22" t="s">
        <v>5</v>
      </c>
      <c r="V5" s="20">
        <f>(180/PI())*ATAN(V2/(0.5*S4+S12))</f>
        <v>39.8055710922652</v>
      </c>
      <c r="W5" s="11"/>
      <c r="X5" s="20">
        <f>IF(Y3=0,U16,NA())</f>
        <v>221.31390067169946</v>
      </c>
      <c r="Y5" s="20">
        <f>IF(Y3=0,V16,NA())</f>
        <v>38.02331919396064</v>
      </c>
      <c r="Z5" s="65"/>
      <c r="AA5" s="20">
        <f>IF(AB3=0,U24,NA())</f>
        <v>224.51482267002186</v>
      </c>
      <c r="AB5" s="20">
        <f>IF(AB3=0,V24,NA())</f>
        <v>-34.18221279597376</v>
      </c>
      <c r="AC5" s="65"/>
      <c r="AD5" s="15">
        <v>1</v>
      </c>
      <c r="AE5" s="20">
        <f aca="true" t="shared" si="6" ref="AE5:AE24">2+$U$30+AD5*$AF$3/10</f>
        <v>246.83333333333334</v>
      </c>
      <c r="AF5" s="20">
        <f>0.5*$AF$2</f>
        <v>9.5</v>
      </c>
      <c r="AG5" s="11"/>
      <c r="AH5" s="10" t="s">
        <v>6</v>
      </c>
      <c r="AI5" s="10" t="s">
        <v>9</v>
      </c>
      <c r="AJ5" s="11"/>
      <c r="AK5" s="15">
        <v>1</v>
      </c>
      <c r="AL5" s="20">
        <f aca="true" t="shared" si="7" ref="AL5:AL24">-2+$U$30-AK5*$AM$3/10</f>
        <v>241.33333333333334</v>
      </c>
      <c r="AM5" s="20">
        <f>-0.5*$AM$2</f>
        <v>-5</v>
      </c>
      <c r="AN5" s="11"/>
      <c r="AO5" s="16" t="e">
        <f>IF(F8=AP3,AL24-10,NA())</f>
        <v>#N/A</v>
      </c>
      <c r="AP5" s="16" t="e">
        <f>IF(F8=AP3,0,NA())</f>
        <v>#N/A</v>
      </c>
      <c r="AQ5" s="11"/>
      <c r="AR5" s="3" t="s">
        <v>4</v>
      </c>
      <c r="AS5" s="11"/>
      <c r="AT5" s="21" t="s">
        <v>64</v>
      </c>
      <c r="AU5" s="18">
        <f>S5</f>
        <v>20</v>
      </c>
      <c r="AV5" s="11"/>
      <c r="AW5" s="22" t="s">
        <v>5</v>
      </c>
      <c r="AX5" s="20">
        <f>(180/PI())*ATAN(AX2/(0.5*AU4+AU12))</f>
        <v>-39.8055710922652</v>
      </c>
      <c r="AY5" s="11"/>
      <c r="AZ5" s="20">
        <f>IF(BA3=0,AW16,NA())</f>
        <v>-221.31390067169946</v>
      </c>
      <c r="BA5" s="20">
        <f>IF(BA3=0,AX16,NA())</f>
        <v>38.02331919396064</v>
      </c>
      <c r="BB5" s="11"/>
      <c r="BC5" s="20" t="e">
        <f>IF(BD3=0,AW24,NA())</f>
        <v>#N/A</v>
      </c>
      <c r="BD5" s="20" t="e">
        <f>IF(BD3=0,AX24,NA())</f>
        <v>#N/A</v>
      </c>
      <c r="BE5" s="11"/>
      <c r="BF5" s="15">
        <v>1</v>
      </c>
      <c r="BG5" s="20">
        <f>-2-$U$30-BF5*$AF$3/10</f>
        <v>-246.83333333333334</v>
      </c>
      <c r="BH5" s="20">
        <f>0.5*$AF$2</f>
        <v>9.5</v>
      </c>
      <c r="BI5" s="11"/>
      <c r="BJ5" s="10" t="s">
        <v>6</v>
      </c>
      <c r="BK5" s="10" t="s">
        <v>9</v>
      </c>
      <c r="BL5" s="11"/>
      <c r="BM5" s="15">
        <v>1</v>
      </c>
      <c r="BN5" s="20">
        <f>2+$AW$30+BM5*$BO$3/10</f>
        <v>-241.33333333333334</v>
      </c>
      <c r="BO5" s="20">
        <f>-0.5*$BO$2</f>
        <v>-5</v>
      </c>
      <c r="BP5" s="11"/>
      <c r="BQ5" s="16" t="e">
        <f>IF(F8=BR3,BN24+10,NA())</f>
        <v>#N/A</v>
      </c>
      <c r="BR5" s="16" t="e">
        <f>IF(F8=BR3,0,NA())</f>
        <v>#N/A</v>
      </c>
      <c r="BS5" s="11"/>
      <c r="BT5" s="11"/>
      <c r="BU5" s="65"/>
      <c r="BV5" s="18">
        <f>U18</f>
        <v>240.51943266163386</v>
      </c>
      <c r="BW5" s="18">
        <f>V18</f>
        <v>14.976680806039361</v>
      </c>
      <c r="BX5" s="11"/>
      <c r="BY5" s="11"/>
      <c r="BZ5" s="65"/>
      <c r="CA5" s="18">
        <f t="shared" si="0"/>
        <v>237.31851066331146</v>
      </c>
      <c r="CB5" s="18">
        <f t="shared" si="0"/>
        <v>-18.817787204026242</v>
      </c>
      <c r="CC5" s="11"/>
      <c r="CD5" s="38"/>
      <c r="CE5" s="38"/>
      <c r="CF5" s="11"/>
      <c r="CG5" s="38"/>
      <c r="CH5" s="38"/>
      <c r="CI5" s="11"/>
      <c r="CJ5" s="11"/>
      <c r="CK5" s="11"/>
      <c r="CL5" s="37" t="s">
        <v>97</v>
      </c>
      <c r="CM5" s="20">
        <f>ATAN(CL2/CM2)*180/PI()</f>
        <v>63.970407808486534</v>
      </c>
      <c r="CN5" s="11"/>
      <c r="CO5" s="18">
        <f>BV28</f>
        <v>223.17647832942552</v>
      </c>
      <c r="CP5" s="18">
        <f>BW28</f>
        <v>41.99999999999999</v>
      </c>
      <c r="CQ5" s="11"/>
      <c r="CR5" s="40"/>
      <c r="CS5" s="40"/>
      <c r="CT5" s="11"/>
      <c r="CU5" s="11"/>
      <c r="CV5" s="12" t="s">
        <v>112</v>
      </c>
      <c r="CW5" s="18">
        <f>CP9</f>
        <v>95.70788891204319</v>
      </c>
      <c r="CX5" s="11"/>
      <c r="CY5" s="11"/>
      <c r="CZ5" s="12" t="s">
        <v>112</v>
      </c>
      <c r="DA5" s="18">
        <f>CP21</f>
        <v>-95.70788891204319</v>
      </c>
      <c r="DB5" s="11"/>
      <c r="DC5" s="39"/>
      <c r="DD5" s="40"/>
      <c r="DE5" s="11"/>
      <c r="DF5" s="39"/>
      <c r="DG5" s="40"/>
      <c r="DH5" s="11"/>
      <c r="DI5" s="38"/>
      <c r="DJ5" s="38"/>
      <c r="DK5" s="11"/>
      <c r="DL5" s="11"/>
      <c r="DM5" s="18">
        <f>CZ27</f>
        <v>188.17647832942552</v>
      </c>
      <c r="DN5" s="18">
        <f>DA27</f>
        <v>-155.7078889120432</v>
      </c>
      <c r="DO5" s="65"/>
      <c r="DP5" s="11"/>
      <c r="DQ5" s="18">
        <f>-DM5</f>
        <v>-188.17647832942552</v>
      </c>
      <c r="DR5" s="18">
        <f>DN5</f>
        <v>-155.7078889120432</v>
      </c>
      <c r="DS5" s="11"/>
      <c r="DT5" s="12" t="s">
        <v>156</v>
      </c>
      <c r="DU5" s="50">
        <f>CO3</f>
        <v>253.17647832942552</v>
      </c>
      <c r="DV5" s="11"/>
      <c r="DW5" s="39"/>
      <c r="DX5" s="56"/>
    </row>
    <row r="6" spans="3:128" ht="12.75">
      <c r="C6" s="45" t="s">
        <v>135</v>
      </c>
      <c r="D6" s="44">
        <v>60</v>
      </c>
      <c r="F6" s="47">
        <f>D5</f>
        <v>160</v>
      </c>
      <c r="G6" s="9">
        <f t="shared" si="5"/>
        <v>3</v>
      </c>
      <c r="H6" s="8">
        <f t="shared" si="1"/>
        <v>159.9901048675288</v>
      </c>
      <c r="I6" s="8">
        <f t="shared" si="2"/>
        <v>1.7794225122600902</v>
      </c>
      <c r="J6" s="8">
        <f t="shared" si="3"/>
        <v>33.95340418165551</v>
      </c>
      <c r="K6" s="8">
        <f t="shared" si="4"/>
        <v>193.9435090491843</v>
      </c>
      <c r="L6" s="8">
        <v>44</v>
      </c>
      <c r="M6" s="8">
        <v>36</v>
      </c>
      <c r="N6" s="8"/>
      <c r="O6" s="8"/>
      <c r="P6" s="64"/>
      <c r="Q6" s="11"/>
      <c r="R6" s="10" t="s">
        <v>6</v>
      </c>
      <c r="S6" s="10" t="s">
        <v>9</v>
      </c>
      <c r="T6" s="11"/>
      <c r="U6" s="23" t="s">
        <v>19</v>
      </c>
      <c r="V6" s="20">
        <f>SIN(V5*PI()/180)</f>
        <v>0.6401843996644799</v>
      </c>
      <c r="W6" s="11"/>
      <c r="X6" s="20">
        <f>IF(Y3=0,U18,NA())</f>
        <v>240.51943266163386</v>
      </c>
      <c r="Y6" s="20">
        <f>IF(Y3=0,V18,NA())</f>
        <v>14.976680806039361</v>
      </c>
      <c r="Z6" s="65"/>
      <c r="AA6" s="20">
        <f>IF(AB3=0,U26,NA())</f>
        <v>237.31851066331146</v>
      </c>
      <c r="AB6" s="20">
        <f>IF(AB3=0,V26,NA())</f>
        <v>-18.817787204026242</v>
      </c>
      <c r="AC6" s="65"/>
      <c r="AD6" s="15">
        <v>1</v>
      </c>
      <c r="AE6" s="20">
        <f t="shared" si="6"/>
        <v>246.83333333333334</v>
      </c>
      <c r="AF6" s="20">
        <f>-0.5*$AF$2</f>
        <v>-9.5</v>
      </c>
      <c r="AG6" s="11"/>
      <c r="AH6" s="19">
        <f>AH3+8</f>
        <v>270.83333333333337</v>
      </c>
      <c r="AI6" s="20">
        <v>0</v>
      </c>
      <c r="AJ6" s="11"/>
      <c r="AK6" s="15">
        <v>1</v>
      </c>
      <c r="AL6" s="20">
        <f t="shared" si="7"/>
        <v>241.33333333333334</v>
      </c>
      <c r="AM6" s="20">
        <f>0.5*$AM$2</f>
        <v>5</v>
      </c>
      <c r="AN6" s="11"/>
      <c r="AO6" s="71" t="s">
        <v>62</v>
      </c>
      <c r="AP6" s="71"/>
      <c r="AQ6" s="48"/>
      <c r="AR6" s="5">
        <f>F6</f>
        <v>160</v>
      </c>
      <c r="AS6" s="11"/>
      <c r="AT6" s="10" t="s">
        <v>6</v>
      </c>
      <c r="AU6" s="10" t="s">
        <v>9</v>
      </c>
      <c r="AV6" s="11"/>
      <c r="AW6" s="23" t="s">
        <v>19</v>
      </c>
      <c r="AX6" s="20">
        <f>SIN(AX5*PI()/180)</f>
        <v>-0.6401843996644799</v>
      </c>
      <c r="AY6" s="11"/>
      <c r="AZ6" s="20">
        <f>IF(BA3=0,AW18,NA())</f>
        <v>-240.51943266163386</v>
      </c>
      <c r="BA6" s="20">
        <f>IF(BA3=0,AX18,NA())</f>
        <v>14.976680806039361</v>
      </c>
      <c r="BB6" s="11"/>
      <c r="BC6" s="20" t="e">
        <f>IF(BD3=0,AW26,NA())</f>
        <v>#N/A</v>
      </c>
      <c r="BD6" s="20" t="e">
        <f>IF(BD3=0,AX26,NA())</f>
        <v>#N/A</v>
      </c>
      <c r="BE6" s="11"/>
      <c r="BF6" s="15">
        <v>1</v>
      </c>
      <c r="BG6" s="20">
        <f aca="true" t="shared" si="8" ref="BG6:BG24">-2-$U$30-BF6*$AF$3/10</f>
        <v>-246.83333333333334</v>
      </c>
      <c r="BH6" s="20">
        <f>-0.5*$AF$2</f>
        <v>-9.5</v>
      </c>
      <c r="BI6" s="11"/>
      <c r="BJ6" s="18">
        <f>-AH6</f>
        <v>-270.83333333333337</v>
      </c>
      <c r="BK6" s="20">
        <v>0</v>
      </c>
      <c r="BL6" s="11"/>
      <c r="BM6" s="15">
        <v>1</v>
      </c>
      <c r="BN6" s="20">
        <f aca="true" t="shared" si="9" ref="BN6:BN24">2+$AW$30+BM6*$BO$3/10</f>
        <v>-241.33333333333334</v>
      </c>
      <c r="BO6" s="20">
        <f>0.5*$BO$2</f>
        <v>5</v>
      </c>
      <c r="BP6" s="11"/>
      <c r="BQ6" s="71" t="s">
        <v>92</v>
      </c>
      <c r="BR6" s="71"/>
      <c r="BS6" s="11"/>
      <c r="BT6" s="12" t="s">
        <v>3</v>
      </c>
      <c r="BU6" s="36">
        <f>SQRT((BV2-BV5)^2+(BW2-BW5)^2)</f>
        <v>35.17647832942552</v>
      </c>
      <c r="BV6" s="10" t="s">
        <v>6</v>
      </c>
      <c r="BW6" s="10" t="s">
        <v>9</v>
      </c>
      <c r="BX6" s="11"/>
      <c r="BY6" s="12" t="s">
        <v>3</v>
      </c>
      <c r="BZ6" s="36">
        <f>SQRT((CA2-CA5)^2+(CB2-CB5)^2)</f>
        <v>30.176478329425517</v>
      </c>
      <c r="CA6" s="10" t="s">
        <v>6</v>
      </c>
      <c r="CB6" s="10" t="s">
        <v>9</v>
      </c>
      <c r="CC6" s="11"/>
      <c r="CD6" s="10" t="s">
        <v>6</v>
      </c>
      <c r="CE6" s="10" t="s">
        <v>9</v>
      </c>
      <c r="CF6" s="11"/>
      <c r="CG6" s="10" t="s">
        <v>6</v>
      </c>
      <c r="CH6" s="10" t="s">
        <v>9</v>
      </c>
      <c r="CI6" s="11"/>
      <c r="CJ6" s="11"/>
      <c r="CK6" s="11"/>
      <c r="CL6" s="35" t="s">
        <v>6</v>
      </c>
      <c r="CM6" s="35" t="s">
        <v>9</v>
      </c>
      <c r="CN6" s="11"/>
      <c r="CO6" s="14" t="s">
        <v>105</v>
      </c>
      <c r="CP6" s="18">
        <f>CM7</f>
        <v>95.70788891204319</v>
      </c>
      <c r="CQ6" s="11"/>
      <c r="CR6" s="41"/>
      <c r="CS6" s="40"/>
      <c r="CT6" s="11"/>
      <c r="CU6" s="11"/>
      <c r="CV6" s="35" t="s">
        <v>6</v>
      </c>
      <c r="CW6" s="35" t="s">
        <v>9</v>
      </c>
      <c r="CX6" s="11"/>
      <c r="CY6" s="11"/>
      <c r="CZ6" s="35" t="s">
        <v>6</v>
      </c>
      <c r="DA6" s="35" t="s">
        <v>9</v>
      </c>
      <c r="DB6" s="11"/>
      <c r="DC6" s="35" t="s">
        <v>6</v>
      </c>
      <c r="DD6" s="35" t="s">
        <v>9</v>
      </c>
      <c r="DE6" s="11"/>
      <c r="DF6" s="35" t="s">
        <v>6</v>
      </c>
      <c r="DG6" s="35" t="s">
        <v>9</v>
      </c>
      <c r="DH6" s="11"/>
      <c r="DI6" s="18">
        <f>DC16</f>
        <v>-183.17647832942552</v>
      </c>
      <c r="DJ6" s="18">
        <f>DD16</f>
        <v>135.7078889120432</v>
      </c>
      <c r="DK6" s="65"/>
      <c r="DL6" s="11"/>
      <c r="DM6" s="71" t="s">
        <v>120</v>
      </c>
      <c r="DN6" s="71"/>
      <c r="DO6" s="48"/>
      <c r="DP6" s="11"/>
      <c r="DQ6" s="71" t="s">
        <v>122</v>
      </c>
      <c r="DR6" s="71"/>
      <c r="DS6" s="11"/>
      <c r="DT6" s="12" t="s">
        <v>157</v>
      </c>
      <c r="DU6" s="50">
        <f>CO5</f>
        <v>223.17647832942552</v>
      </c>
      <c r="DV6" s="11"/>
      <c r="DW6" s="39"/>
      <c r="DX6" s="56"/>
    </row>
    <row r="7" spans="3:128" ht="14.25">
      <c r="C7" s="45" t="s">
        <v>150</v>
      </c>
      <c r="D7" s="44">
        <v>78</v>
      </c>
      <c r="F7" s="37" t="s">
        <v>148</v>
      </c>
      <c r="G7" s="9">
        <f t="shared" si="5"/>
        <v>4</v>
      </c>
      <c r="H7" s="8">
        <f t="shared" si="1"/>
        <v>159.9824207334438</v>
      </c>
      <c r="I7" s="8">
        <f t="shared" si="2"/>
        <v>2.37172010730026</v>
      </c>
      <c r="J7" s="8">
        <f t="shared" si="3"/>
        <v>33.917177708834025</v>
      </c>
      <c r="K7" s="8">
        <f t="shared" si="4"/>
        <v>193.89959844227783</v>
      </c>
      <c r="L7" s="8">
        <v>45</v>
      </c>
      <c r="M7" s="8">
        <v>35</v>
      </c>
      <c r="N7" s="8"/>
      <c r="O7" s="8"/>
      <c r="P7" s="64"/>
      <c r="Q7" s="11"/>
      <c r="R7" s="8">
        <f>S2-(S3-S5)</f>
        <v>98.05573154623917</v>
      </c>
      <c r="S7" s="8">
        <f>-S4/2</f>
        <v>-39</v>
      </c>
      <c r="T7" s="11"/>
      <c r="U7" s="23" t="s">
        <v>20</v>
      </c>
      <c r="V7" s="20">
        <f>COS(V5*PI()/180)</f>
        <v>0.7682212795973759</v>
      </c>
      <c r="W7" s="11"/>
      <c r="X7" s="80" t="s">
        <v>49</v>
      </c>
      <c r="Y7" s="80"/>
      <c r="Z7" s="65"/>
      <c r="AA7" s="80" t="s">
        <v>51</v>
      </c>
      <c r="AB7" s="80"/>
      <c r="AC7" s="11"/>
      <c r="AD7" s="15">
        <v>2</v>
      </c>
      <c r="AE7" s="20">
        <f t="shared" si="6"/>
        <v>247.83333333333334</v>
      </c>
      <c r="AF7" s="20">
        <f>0.5*$AF$2</f>
        <v>9.5</v>
      </c>
      <c r="AG7" s="11"/>
      <c r="AH7" s="71" t="s">
        <v>57</v>
      </c>
      <c r="AI7" s="71"/>
      <c r="AJ7" s="11"/>
      <c r="AK7" s="15">
        <v>2</v>
      </c>
      <c r="AL7" s="20">
        <f t="shared" si="7"/>
        <v>240.83333333333334</v>
      </c>
      <c r="AM7" s="20">
        <f>-0.5*$AM$2</f>
        <v>-5</v>
      </c>
      <c r="AN7" s="11"/>
      <c r="AO7" s="14" t="s">
        <v>34</v>
      </c>
      <c r="AP7" s="20">
        <f>AP3+2</f>
        <v>357</v>
      </c>
      <c r="AQ7" s="65"/>
      <c r="AR7" s="12" t="s">
        <v>8</v>
      </c>
      <c r="AS7" s="11"/>
      <c r="AT7" s="8">
        <f>AU2-AU5+AU3</f>
        <v>-98.05573154623917</v>
      </c>
      <c r="AU7" s="8">
        <f>-AU4/2</f>
        <v>-39</v>
      </c>
      <c r="AV7" s="11"/>
      <c r="AW7" s="23" t="s">
        <v>20</v>
      </c>
      <c r="AX7" s="20">
        <f>COS(AX5*PI()/180)</f>
        <v>0.7682212795973759</v>
      </c>
      <c r="AY7" s="11"/>
      <c r="AZ7" s="80" t="s">
        <v>78</v>
      </c>
      <c r="BA7" s="80"/>
      <c r="BB7" s="11"/>
      <c r="BC7" s="80" t="s">
        <v>79</v>
      </c>
      <c r="BD7" s="80"/>
      <c r="BE7" s="11"/>
      <c r="BF7" s="15">
        <v>2</v>
      </c>
      <c r="BG7" s="20">
        <f t="shared" si="8"/>
        <v>-247.83333333333334</v>
      </c>
      <c r="BH7" s="20">
        <f>0.5*$AF$2</f>
        <v>9.5</v>
      </c>
      <c r="BI7" s="11"/>
      <c r="BJ7" s="71" t="s">
        <v>87</v>
      </c>
      <c r="BK7" s="71"/>
      <c r="BL7" s="11"/>
      <c r="BM7" s="15">
        <v>2</v>
      </c>
      <c r="BN7" s="20">
        <f t="shared" si="9"/>
        <v>-240.83333333333334</v>
      </c>
      <c r="BO7" s="20">
        <f>-0.5*$BO$2</f>
        <v>-5</v>
      </c>
      <c r="BP7" s="11"/>
      <c r="BQ7" s="14" t="s">
        <v>34</v>
      </c>
      <c r="BR7" s="20">
        <f>BR3+2</f>
        <v>717</v>
      </c>
      <c r="BS7" s="11"/>
      <c r="BT7" s="15">
        <v>0</v>
      </c>
      <c r="BU7" s="18">
        <f>V5</f>
        <v>39.8055710922652</v>
      </c>
      <c r="BV7" s="20">
        <f aca="true" t="shared" si="10" ref="BV7:BV16">$BV$2+$BU$6*SIN(BU7*PI()/180)</f>
        <v>240.51943266163386</v>
      </c>
      <c r="BW7" s="20">
        <f aca="true" t="shared" si="11" ref="BW7:BW16">$BW$2-$BU$6*COS(BU7*PI()/180)</f>
        <v>14.976680806039365</v>
      </c>
      <c r="BX7" s="11"/>
      <c r="BY7" s="15">
        <v>0</v>
      </c>
      <c r="BZ7" s="18">
        <f>V5</f>
        <v>39.8055710922652</v>
      </c>
      <c r="CA7" s="20">
        <f aca="true" t="shared" si="12" ref="CA7:CA16">$CA$2+$BZ$6*SIN(BZ7*PI()/180)</f>
        <v>237.31851066331146</v>
      </c>
      <c r="CB7" s="20">
        <f aca="true" t="shared" si="13" ref="CB7:CB16">$CB$2+$BZ$6*COS(BZ7*PI()/180)</f>
        <v>-18.817787204026246</v>
      </c>
      <c r="CC7" s="11"/>
      <c r="CD7" s="20">
        <f aca="true" t="shared" si="14" ref="CD7:CD16">-BV7</f>
        <v>-240.51943266163386</v>
      </c>
      <c r="CE7" s="20">
        <f aca="true" t="shared" si="15" ref="CE7:CE16">BW7</f>
        <v>14.976680806039365</v>
      </c>
      <c r="CF7" s="11"/>
      <c r="CG7" s="20">
        <f>-CA7</f>
        <v>-237.31851066331146</v>
      </c>
      <c r="CH7" s="20">
        <f>CB7</f>
        <v>-18.817787204026246</v>
      </c>
      <c r="CI7" s="11"/>
      <c r="CJ7" s="15">
        <v>0</v>
      </c>
      <c r="CK7" s="20">
        <f>CJ7*$CM$5/9</f>
        <v>0</v>
      </c>
      <c r="CL7" s="20">
        <f>$CM$4*SIN(CK7*PI()/180)</f>
        <v>0</v>
      </c>
      <c r="CM7" s="20">
        <f>$CM$4*COS(CK7*PI()/180)</f>
        <v>95.70788891204319</v>
      </c>
      <c r="CN7" s="11"/>
      <c r="CO7" s="35" t="s">
        <v>6</v>
      </c>
      <c r="CP7" s="35" t="s">
        <v>9</v>
      </c>
      <c r="CQ7" s="11"/>
      <c r="CR7" s="35" t="s">
        <v>6</v>
      </c>
      <c r="CS7" s="35" t="s">
        <v>9</v>
      </c>
      <c r="CT7" s="11"/>
      <c r="CU7" s="15">
        <v>90</v>
      </c>
      <c r="CV7" s="20">
        <f aca="true" t="shared" si="16" ref="CV7:CV16">$CW$4+$CW$2*SIN(CU7*PI()/180)</f>
        <v>223.17647832942552</v>
      </c>
      <c r="CW7" s="20">
        <f>$CW$5+$CW$2*COS(CU7*PI()/180)</f>
        <v>95.70788891204319</v>
      </c>
      <c r="CX7" s="11"/>
      <c r="CY7" s="15">
        <v>90</v>
      </c>
      <c r="CZ7" s="20">
        <f>$DA$4+$DA$2*SIN(CY7*PI()/180)</f>
        <v>228.17647832942552</v>
      </c>
      <c r="DA7" s="20">
        <f>$DA$5-$DA$2*COS(CY7*PI()/180)</f>
        <v>-95.70788891204319</v>
      </c>
      <c r="DB7" s="11"/>
      <c r="DC7" s="20">
        <f>-CV7</f>
        <v>-223.17647832942552</v>
      </c>
      <c r="DD7" s="20">
        <f>CW7</f>
        <v>95.70788891204319</v>
      </c>
      <c r="DE7" s="11"/>
      <c r="DF7" s="20">
        <f>-CZ7</f>
        <v>-228.17647832942552</v>
      </c>
      <c r="DG7" s="20">
        <f>DA7</f>
        <v>-95.70788891204319</v>
      </c>
      <c r="DH7" s="11"/>
      <c r="DI7" s="18">
        <f>CL27</f>
        <v>-86</v>
      </c>
      <c r="DJ7" s="18">
        <f>DD16</f>
        <v>135.7078889120432</v>
      </c>
      <c r="DK7" s="65"/>
      <c r="DL7" s="11"/>
      <c r="DM7" s="35" t="s">
        <v>6</v>
      </c>
      <c r="DN7" s="35" t="s">
        <v>9</v>
      </c>
      <c r="DO7" s="48"/>
      <c r="DP7" s="11"/>
      <c r="DQ7" s="35" t="s">
        <v>6</v>
      </c>
      <c r="DR7" s="35" t="s">
        <v>9</v>
      </c>
      <c r="DS7" s="11"/>
      <c r="DT7" s="12" t="s">
        <v>159</v>
      </c>
      <c r="DU7" s="9">
        <f>(DU5+DU6)/2</f>
        <v>238.17647832942552</v>
      </c>
      <c r="DV7" s="11"/>
      <c r="DW7" s="39"/>
      <c r="DX7" s="57"/>
    </row>
    <row r="8" spans="3:128" ht="12.75">
      <c r="C8" s="45" t="s">
        <v>126</v>
      </c>
      <c r="D8" s="44">
        <v>20</v>
      </c>
      <c r="F8" s="13">
        <f>IF(F8=720,0,F8+1)</f>
        <v>236</v>
      </c>
      <c r="G8" s="9">
        <f t="shared" si="5"/>
        <v>5</v>
      </c>
      <c r="H8" s="8">
        <f t="shared" si="1"/>
        <v>159.9725566503238</v>
      </c>
      <c r="I8" s="8">
        <f t="shared" si="2"/>
        <v>2.9632952534203776</v>
      </c>
      <c r="J8" s="8">
        <f t="shared" si="3"/>
        <v>33.87061973511935</v>
      </c>
      <c r="K8" s="8">
        <f t="shared" si="4"/>
        <v>193.84317638544314</v>
      </c>
      <c r="L8" s="8">
        <v>46</v>
      </c>
      <c r="M8" s="8">
        <v>34</v>
      </c>
      <c r="N8" s="8"/>
      <c r="O8" s="8"/>
      <c r="P8" s="64"/>
      <c r="Q8" s="11"/>
      <c r="R8" s="8">
        <f>S2+S5</f>
        <v>158.05573154623917</v>
      </c>
      <c r="S8" s="8">
        <f>-S4/2</f>
        <v>-39</v>
      </c>
      <c r="T8" s="11"/>
      <c r="U8" s="23" t="s">
        <v>23</v>
      </c>
      <c r="V8" s="20">
        <f>V6/V7</f>
        <v>0.8333333333333334</v>
      </c>
      <c r="W8" s="11"/>
      <c r="X8" s="21" t="s">
        <v>25</v>
      </c>
      <c r="Y8" s="19">
        <f>D16</f>
        <v>60</v>
      </c>
      <c r="Z8" s="65"/>
      <c r="AA8" s="21" t="s">
        <v>31</v>
      </c>
      <c r="AB8" s="19">
        <f>D20</f>
        <v>60</v>
      </c>
      <c r="AC8" s="48"/>
      <c r="AD8" s="15">
        <v>2</v>
      </c>
      <c r="AE8" s="20">
        <f t="shared" si="6"/>
        <v>247.83333333333334</v>
      </c>
      <c r="AF8" s="20">
        <f>-0.5*$AF$2</f>
        <v>-9.5</v>
      </c>
      <c r="AG8" s="11"/>
      <c r="AH8" s="10" t="s">
        <v>6</v>
      </c>
      <c r="AI8" s="10" t="s">
        <v>9</v>
      </c>
      <c r="AJ8" s="11"/>
      <c r="AK8" s="15">
        <v>2</v>
      </c>
      <c r="AL8" s="20">
        <f t="shared" si="7"/>
        <v>240.83333333333334</v>
      </c>
      <c r="AM8" s="20">
        <f>0.5*$AM$2</f>
        <v>5</v>
      </c>
      <c r="AN8" s="11"/>
      <c r="AO8" s="10" t="s">
        <v>6</v>
      </c>
      <c r="AP8" s="10" t="s">
        <v>9</v>
      </c>
      <c r="AQ8" s="69"/>
      <c r="AR8" s="34">
        <f>F8</f>
        <v>236</v>
      </c>
      <c r="AS8" s="11"/>
      <c r="AT8" s="8">
        <f>AU2-AU5</f>
        <v>-158.05573154623917</v>
      </c>
      <c r="AU8" s="8">
        <f>-AU4/2</f>
        <v>-39</v>
      </c>
      <c r="AV8" s="11"/>
      <c r="AW8" s="23" t="s">
        <v>23</v>
      </c>
      <c r="AX8" s="20">
        <f>AX6/AX7</f>
        <v>-0.8333333333333334</v>
      </c>
      <c r="AY8" s="11"/>
      <c r="AZ8" s="21" t="s">
        <v>25</v>
      </c>
      <c r="BA8" s="18">
        <f>Y8</f>
        <v>60</v>
      </c>
      <c r="BB8" s="11"/>
      <c r="BC8" s="21" t="s">
        <v>31</v>
      </c>
      <c r="BD8" s="18">
        <f>AB8</f>
        <v>60</v>
      </c>
      <c r="BE8" s="11"/>
      <c r="BF8" s="15">
        <v>2</v>
      </c>
      <c r="BG8" s="20">
        <f t="shared" si="8"/>
        <v>-247.83333333333334</v>
      </c>
      <c r="BH8" s="20">
        <f>-0.5*$AF$2</f>
        <v>-9.5</v>
      </c>
      <c r="BI8" s="11"/>
      <c r="BJ8" s="10" t="s">
        <v>6</v>
      </c>
      <c r="BK8" s="10" t="s">
        <v>9</v>
      </c>
      <c r="BL8" s="11"/>
      <c r="BM8" s="15">
        <v>2</v>
      </c>
      <c r="BN8" s="20">
        <f t="shared" si="9"/>
        <v>-240.83333333333334</v>
      </c>
      <c r="BO8" s="20">
        <f>0.5*$BO$2</f>
        <v>5</v>
      </c>
      <c r="BP8" s="11"/>
      <c r="BQ8" s="10" t="s">
        <v>6</v>
      </c>
      <c r="BR8" s="10" t="s">
        <v>9</v>
      </c>
      <c r="BS8" s="11"/>
      <c r="BT8" s="15">
        <v>1</v>
      </c>
      <c r="BU8" s="20">
        <f aca="true" t="shared" si="17" ref="BU8:BU16">BU7+(90-$BU$7)/9</f>
        <v>45.38272985979128</v>
      </c>
      <c r="BV8" s="20">
        <f t="shared" si="10"/>
        <v>243.03912276466343</v>
      </c>
      <c r="BW8" s="20">
        <f t="shared" si="11"/>
        <v>17.2931799124886</v>
      </c>
      <c r="BX8" s="11"/>
      <c r="BY8" s="15">
        <v>1</v>
      </c>
      <c r="BZ8" s="20">
        <f aca="true" t="shared" si="18" ref="BZ8:BZ16">BZ7+(90-$BU$7)/9</f>
        <v>45.38272985979128</v>
      </c>
      <c r="CA8" s="20">
        <f t="shared" si="12"/>
        <v>239.48005091412546</v>
      </c>
      <c r="CB8" s="20">
        <f t="shared" si="13"/>
        <v>-20.805018115297532</v>
      </c>
      <c r="CC8" s="11"/>
      <c r="CD8" s="20">
        <f t="shared" si="14"/>
        <v>-243.03912276466343</v>
      </c>
      <c r="CE8" s="20">
        <f t="shared" si="15"/>
        <v>17.2931799124886</v>
      </c>
      <c r="CF8" s="11"/>
      <c r="CG8" s="20">
        <f aca="true" t="shared" si="19" ref="CG8:CG28">-CA8</f>
        <v>-239.48005091412546</v>
      </c>
      <c r="CH8" s="20">
        <f aca="true" t="shared" si="20" ref="CH8:CH28">CB8</f>
        <v>-20.805018115297532</v>
      </c>
      <c r="CI8" s="11"/>
      <c r="CJ8" s="15">
        <v>1</v>
      </c>
      <c r="CK8" s="20">
        <f aca="true" t="shared" si="21" ref="CK8:CK16">CJ8*$CM$5/9</f>
        <v>7.107823089831837</v>
      </c>
      <c r="CL8" s="20">
        <f aca="true" t="shared" si="22" ref="CL8:CL16">$CM$4*SIN(CK8*PI()/180)</f>
        <v>11.842603918377389</v>
      </c>
      <c r="CM8" s="20">
        <f aca="true" t="shared" si="23" ref="CM8:CM16">$CM$4*COS(CK8*PI()/180)</f>
        <v>94.97237878684746</v>
      </c>
      <c r="CN8" s="11"/>
      <c r="CO8" s="18">
        <f>CO3</f>
        <v>253.17647832942552</v>
      </c>
      <c r="CP8" s="18">
        <f>CP3</f>
        <v>41.99999999999997</v>
      </c>
      <c r="CQ8" s="11"/>
      <c r="CR8" s="18">
        <f>-CO8</f>
        <v>-253.17647832942552</v>
      </c>
      <c r="CS8" s="18">
        <f>CP8</f>
        <v>41.99999999999997</v>
      </c>
      <c r="CT8" s="11"/>
      <c r="CU8" s="15">
        <v>80</v>
      </c>
      <c r="CV8" s="20">
        <f t="shared" si="16"/>
        <v>222.56878844991382</v>
      </c>
      <c r="CW8" s="20">
        <f aca="true" t="shared" si="24" ref="CW8:CW16">$CW$5+$CW$2*COS(CU8*PI()/180)</f>
        <v>102.6538160187204</v>
      </c>
      <c r="CX8" s="11"/>
      <c r="CY8" s="15">
        <v>80</v>
      </c>
      <c r="CZ8" s="20">
        <f aca="true" t="shared" si="25" ref="CZ8:CZ16">$DA$4+$DA$2*SIN(CY8*PI()/180)</f>
        <v>227.56878844991382</v>
      </c>
      <c r="DA8" s="20">
        <f aca="true" t="shared" si="26" ref="DA8:DA16">$DA$5-$DA$2*COS(CY8*PI()/180)</f>
        <v>-102.6538160187204</v>
      </c>
      <c r="DB8" s="11"/>
      <c r="DC8" s="20">
        <f aca="true" t="shared" si="27" ref="DC8:DC27">-CV8</f>
        <v>-222.56878844991382</v>
      </c>
      <c r="DD8" s="20">
        <f aca="true" t="shared" si="28" ref="DD8:DD27">CW8</f>
        <v>102.6538160187204</v>
      </c>
      <c r="DE8" s="11"/>
      <c r="DF8" s="20">
        <f aca="true" t="shared" si="29" ref="DF8:DF27">-CZ8</f>
        <v>-227.56878844991382</v>
      </c>
      <c r="DG8" s="20">
        <f aca="true" t="shared" si="30" ref="DG8:DG27">DA8</f>
        <v>-102.6538160187204</v>
      </c>
      <c r="DH8" s="11"/>
      <c r="DI8" s="71" t="s">
        <v>119</v>
      </c>
      <c r="DJ8" s="71"/>
      <c r="DK8" s="48"/>
      <c r="DL8" s="11"/>
      <c r="DM8" s="18">
        <f>DM3</f>
        <v>188.17647832942552</v>
      </c>
      <c r="DN8" s="18">
        <f>DN3</f>
        <v>-135.7078889120432</v>
      </c>
      <c r="DO8" s="65"/>
      <c r="DP8" s="11"/>
      <c r="DQ8" s="18">
        <f>-DM8</f>
        <v>-188.17647832942552</v>
      </c>
      <c r="DR8" s="18">
        <f>DN8</f>
        <v>-135.7078889120432</v>
      </c>
      <c r="DS8" s="11"/>
      <c r="DT8" s="35" t="s">
        <v>6</v>
      </c>
      <c r="DU8" s="35" t="s">
        <v>9</v>
      </c>
      <c r="DV8" s="11"/>
      <c r="DW8" s="35" t="s">
        <v>6</v>
      </c>
      <c r="DX8" s="35" t="s">
        <v>9</v>
      </c>
    </row>
    <row r="9" spans="3:128" ht="12.75">
      <c r="C9" s="45" t="s">
        <v>12</v>
      </c>
      <c r="D9" s="44">
        <v>3</v>
      </c>
      <c r="F9" s="12" t="s">
        <v>152</v>
      </c>
      <c r="G9" s="9">
        <f t="shared" si="5"/>
        <v>6</v>
      </c>
      <c r="H9" s="8">
        <f t="shared" si="1"/>
        <v>159.96052423402512</v>
      </c>
      <c r="I9" s="8">
        <f t="shared" si="2"/>
        <v>3.5539677511002177</v>
      </c>
      <c r="J9" s="8">
        <f t="shared" si="3"/>
        <v>33.81374444252129</v>
      </c>
      <c r="K9" s="8">
        <f t="shared" si="4"/>
        <v>193.7742686765464</v>
      </c>
      <c r="L9" s="8">
        <v>47</v>
      </c>
      <c r="M9" s="8">
        <v>33</v>
      </c>
      <c r="N9" s="8"/>
      <c r="O9" s="8"/>
      <c r="P9" s="64"/>
      <c r="Q9" s="11"/>
      <c r="R9" s="8">
        <f>S2+S5</f>
        <v>158.05573154623917</v>
      </c>
      <c r="S9" s="8">
        <f>S4/2</f>
        <v>39</v>
      </c>
      <c r="T9" s="11"/>
      <c r="U9" s="23" t="s">
        <v>28</v>
      </c>
      <c r="V9" s="20">
        <f>90+V5</f>
        <v>129.8055710922652</v>
      </c>
      <c r="W9" s="11"/>
      <c r="X9" s="10" t="s">
        <v>6</v>
      </c>
      <c r="Y9" s="10" t="s">
        <v>9</v>
      </c>
      <c r="Z9" s="65"/>
      <c r="AA9" s="10" t="s">
        <v>6</v>
      </c>
      <c r="AB9" s="10" t="s">
        <v>9</v>
      </c>
      <c r="AC9" s="65"/>
      <c r="AD9" s="15">
        <v>3</v>
      </c>
      <c r="AE9" s="20">
        <f t="shared" si="6"/>
        <v>248.83333333333334</v>
      </c>
      <c r="AF9" s="20">
        <f>0.5*$AF$2</f>
        <v>9.5</v>
      </c>
      <c r="AG9" s="11"/>
      <c r="AH9" s="19">
        <f>AH6+7</f>
        <v>277.83333333333337</v>
      </c>
      <c r="AI9" s="20">
        <v>0</v>
      </c>
      <c r="AJ9" s="11"/>
      <c r="AK9" s="15">
        <v>3</v>
      </c>
      <c r="AL9" s="20">
        <f t="shared" si="7"/>
        <v>240.33333333333334</v>
      </c>
      <c r="AM9" s="20">
        <f>-0.5*$AM$2</f>
        <v>-5</v>
      </c>
      <c r="AN9" s="11"/>
      <c r="AO9" s="16" t="e">
        <f>IF(F8=AP7,AL24-15,NA())</f>
        <v>#N/A</v>
      </c>
      <c r="AP9" s="16" t="e">
        <f>IF(F8=AP7,0,NA())</f>
        <v>#N/A</v>
      </c>
      <c r="AQ9" s="11"/>
      <c r="AR9" s="11"/>
      <c r="AS9" s="11"/>
      <c r="AT9" s="8">
        <f>AT8</f>
        <v>-158.05573154623917</v>
      </c>
      <c r="AU9" s="8">
        <f>AU4/2</f>
        <v>39</v>
      </c>
      <c r="AV9" s="11"/>
      <c r="AW9" s="23" t="s">
        <v>28</v>
      </c>
      <c r="AX9" s="20">
        <f>90+AX5</f>
        <v>50.1944289077348</v>
      </c>
      <c r="AY9" s="11"/>
      <c r="AZ9" s="10" t="s">
        <v>6</v>
      </c>
      <c r="BA9" s="10" t="s">
        <v>9</v>
      </c>
      <c r="BB9" s="11"/>
      <c r="BC9" s="10" t="s">
        <v>6</v>
      </c>
      <c r="BD9" s="10" t="s">
        <v>9</v>
      </c>
      <c r="BE9" s="11"/>
      <c r="BF9" s="15">
        <v>3</v>
      </c>
      <c r="BG9" s="20">
        <f t="shared" si="8"/>
        <v>-248.83333333333334</v>
      </c>
      <c r="BH9" s="20">
        <f>0.5*$AF$2</f>
        <v>9.5</v>
      </c>
      <c r="BI9" s="11"/>
      <c r="BJ9" s="18">
        <f>-AH9</f>
        <v>-277.83333333333337</v>
      </c>
      <c r="BK9" s="20">
        <v>0</v>
      </c>
      <c r="BL9" s="11"/>
      <c r="BM9" s="15">
        <v>3</v>
      </c>
      <c r="BN9" s="20">
        <f t="shared" si="9"/>
        <v>-240.33333333333334</v>
      </c>
      <c r="BO9" s="20">
        <f>-0.5*$BO$2</f>
        <v>-5</v>
      </c>
      <c r="BP9" s="11"/>
      <c r="BQ9" s="16" t="e">
        <f>IF(F8=BR7,BN24+15,NA())</f>
        <v>#N/A</v>
      </c>
      <c r="BR9" s="16" t="e">
        <f>IF(F8=BR7,0,NA())</f>
        <v>#N/A</v>
      </c>
      <c r="BS9" s="11"/>
      <c r="BT9" s="15">
        <v>2</v>
      </c>
      <c r="BU9" s="20">
        <f t="shared" si="17"/>
        <v>50.95988862731737</v>
      </c>
      <c r="BV9" s="20">
        <f t="shared" si="10"/>
        <v>245.32175360979093</v>
      </c>
      <c r="BW9" s="20">
        <f t="shared" si="11"/>
        <v>19.843592183153433</v>
      </c>
      <c r="BX9" s="11"/>
      <c r="BY9" s="15">
        <v>2</v>
      </c>
      <c r="BZ9" s="20">
        <f t="shared" si="18"/>
        <v>50.95988862731737</v>
      </c>
      <c r="CA9" s="20">
        <f t="shared" si="12"/>
        <v>241.43822761353792</v>
      </c>
      <c r="CB9" s="20">
        <f t="shared" si="13"/>
        <v>-22.992913671415163</v>
      </c>
      <c r="CC9" s="11"/>
      <c r="CD9" s="20">
        <f t="shared" si="14"/>
        <v>-245.32175360979093</v>
      </c>
      <c r="CE9" s="20">
        <f t="shared" si="15"/>
        <v>19.843592183153433</v>
      </c>
      <c r="CF9" s="11"/>
      <c r="CG9" s="20">
        <f t="shared" si="19"/>
        <v>-241.43822761353792</v>
      </c>
      <c r="CH9" s="20">
        <f t="shared" si="20"/>
        <v>-22.992913671415163</v>
      </c>
      <c r="CI9" s="11"/>
      <c r="CJ9" s="15">
        <v>2</v>
      </c>
      <c r="CK9" s="20">
        <f t="shared" si="21"/>
        <v>14.215646179663674</v>
      </c>
      <c r="CL9" s="20">
        <f t="shared" si="22"/>
        <v>23.503188252169554</v>
      </c>
      <c r="CM9" s="20">
        <f t="shared" si="23"/>
        <v>92.77715312501822</v>
      </c>
      <c r="CN9" s="11"/>
      <c r="CO9" s="18">
        <f>CO8</f>
        <v>253.17647832942552</v>
      </c>
      <c r="CP9" s="18">
        <f>CP6</f>
        <v>95.70788891204319</v>
      </c>
      <c r="CQ9" s="11"/>
      <c r="CR9" s="18">
        <f>CR8</f>
        <v>-253.17647832942552</v>
      </c>
      <c r="CS9" s="18">
        <f>CP9</f>
        <v>95.70788891204319</v>
      </c>
      <c r="CT9" s="11"/>
      <c r="CU9" s="15">
        <v>70</v>
      </c>
      <c r="CV9" s="20">
        <f t="shared" si="16"/>
        <v>220.76418316086185</v>
      </c>
      <c r="CW9" s="20">
        <f t="shared" si="24"/>
        <v>109.38869464506995</v>
      </c>
      <c r="CX9" s="11"/>
      <c r="CY9" s="15">
        <v>70</v>
      </c>
      <c r="CZ9" s="20">
        <f t="shared" si="25"/>
        <v>225.76418316086185</v>
      </c>
      <c r="DA9" s="20">
        <f t="shared" si="26"/>
        <v>-109.38869464506995</v>
      </c>
      <c r="DB9" s="11"/>
      <c r="DC9" s="20">
        <f t="shared" si="27"/>
        <v>-220.76418316086185</v>
      </c>
      <c r="DD9" s="20">
        <f t="shared" si="28"/>
        <v>109.38869464506995</v>
      </c>
      <c r="DE9" s="11"/>
      <c r="DF9" s="20">
        <f t="shared" si="29"/>
        <v>-225.76418316086185</v>
      </c>
      <c r="DG9" s="20">
        <f t="shared" si="30"/>
        <v>-109.38869464506995</v>
      </c>
      <c r="DH9" s="11"/>
      <c r="DI9" s="35" t="s">
        <v>6</v>
      </c>
      <c r="DJ9" s="35" t="s">
        <v>9</v>
      </c>
      <c r="DK9" s="48"/>
      <c r="DL9" s="11"/>
      <c r="DM9" s="18">
        <f>CL16</f>
        <v>86</v>
      </c>
      <c r="DN9" s="20">
        <f>DN4+(DN3-DN5)</f>
        <v>-125.70788891204319</v>
      </c>
      <c r="DO9" s="65"/>
      <c r="DP9" s="11"/>
      <c r="DQ9" s="18">
        <f>-DM9</f>
        <v>-86</v>
      </c>
      <c r="DR9" s="18">
        <f>DN9</f>
        <v>-125.70788891204319</v>
      </c>
      <c r="DS9" s="11"/>
      <c r="DT9" s="20">
        <f>DU7</f>
        <v>238.17647832942552</v>
      </c>
      <c r="DU9" s="20">
        <f>DU4</f>
        <v>68.8539444560216</v>
      </c>
      <c r="DV9" s="11"/>
      <c r="DW9" s="20">
        <f>-DT9</f>
        <v>-238.17647832942552</v>
      </c>
      <c r="DX9" s="20">
        <f>DU9</f>
        <v>68.8539444560216</v>
      </c>
    </row>
    <row r="10" spans="3:128" ht="12.75">
      <c r="C10" s="45" t="s">
        <v>136</v>
      </c>
      <c r="D10" s="44">
        <v>4</v>
      </c>
      <c r="F10" s="52">
        <v>22761</v>
      </c>
      <c r="G10" s="9">
        <f t="shared" si="5"/>
        <v>7</v>
      </c>
      <c r="H10" s="8">
        <f t="shared" si="1"/>
        <v>159.94633765668888</v>
      </c>
      <c r="I10" s="8">
        <f t="shared" si="2"/>
        <v>4.143557675775014</v>
      </c>
      <c r="J10" s="8">
        <f t="shared" si="3"/>
        <v>33.74656915580495</v>
      </c>
      <c r="K10" s="8">
        <f t="shared" si="4"/>
        <v>193.69290681249385</v>
      </c>
      <c r="L10" s="8">
        <v>48</v>
      </c>
      <c r="M10" s="8">
        <v>32</v>
      </c>
      <c r="N10" s="8"/>
      <c r="O10" s="8"/>
      <c r="P10" s="64"/>
      <c r="Q10" s="11"/>
      <c r="R10" s="8">
        <f>S2-(S3-S5)</f>
        <v>98.05573154623917</v>
      </c>
      <c r="S10" s="8">
        <f>S4/2</f>
        <v>39</v>
      </c>
      <c r="T10" s="11"/>
      <c r="U10" s="23" t="s">
        <v>29</v>
      </c>
      <c r="V10" s="20">
        <f>SIN(V9*PI()/180)</f>
        <v>0.7682212795973757</v>
      </c>
      <c r="W10" s="11"/>
      <c r="X10" s="20">
        <f>IF(Y3=0,V12,NA())</f>
        <v>230.91666666666666</v>
      </c>
      <c r="Y10" s="20">
        <f>IF(Y3=0,V13,NA())</f>
        <v>26.5</v>
      </c>
      <c r="Z10" s="65"/>
      <c r="AA10" s="20">
        <f>IF(AB3=0,V12,NA())</f>
        <v>230.91666666666666</v>
      </c>
      <c r="AB10" s="20">
        <f>IF(AB3=0,-V13,NA())</f>
        <v>-26.5</v>
      </c>
      <c r="AC10" s="69"/>
      <c r="AD10" s="15">
        <v>3</v>
      </c>
      <c r="AE10" s="20">
        <f t="shared" si="6"/>
        <v>248.83333333333334</v>
      </c>
      <c r="AF10" s="20">
        <f>-0.5*$AF$2</f>
        <v>-9.5</v>
      </c>
      <c r="AG10" s="11"/>
      <c r="AH10" s="71" t="s">
        <v>58</v>
      </c>
      <c r="AI10" s="71"/>
      <c r="AJ10" s="11"/>
      <c r="AK10" s="15">
        <v>3</v>
      </c>
      <c r="AL10" s="20">
        <f t="shared" si="7"/>
        <v>240.33333333333334</v>
      </c>
      <c r="AM10" s="20">
        <f>0.5*$AM$2</f>
        <v>5</v>
      </c>
      <c r="AN10" s="11"/>
      <c r="AO10" s="71" t="s">
        <v>63</v>
      </c>
      <c r="AP10" s="71"/>
      <c r="AQ10" s="48"/>
      <c r="AR10" s="11"/>
      <c r="AS10" s="11"/>
      <c r="AT10" s="8">
        <f>AT7</f>
        <v>-98.05573154623917</v>
      </c>
      <c r="AU10" s="8">
        <f>AU4/2</f>
        <v>39</v>
      </c>
      <c r="AV10" s="11"/>
      <c r="AW10" s="23" t="s">
        <v>29</v>
      </c>
      <c r="AX10" s="20">
        <f>SIN(AX9*PI()/180)</f>
        <v>0.7682212795973757</v>
      </c>
      <c r="AY10" s="11"/>
      <c r="AZ10" s="20">
        <f>IF(BA3=0,AX12,NA())</f>
        <v>-230.91666666666666</v>
      </c>
      <c r="BA10" s="20">
        <f>IF(BA3=0,AX13,NA())</f>
        <v>26.5</v>
      </c>
      <c r="BB10" s="11"/>
      <c r="BC10" s="20" t="e">
        <f>IF(BD3=0,AX12,NA())</f>
        <v>#N/A</v>
      </c>
      <c r="BD10" s="20" t="e">
        <f>IF(BD3=0,-AX13,NA())</f>
        <v>#N/A</v>
      </c>
      <c r="BE10" s="11"/>
      <c r="BF10" s="15">
        <v>3</v>
      </c>
      <c r="BG10" s="20">
        <f t="shared" si="8"/>
        <v>-248.83333333333334</v>
      </c>
      <c r="BH10" s="20">
        <f>-0.5*$AF$2</f>
        <v>-9.5</v>
      </c>
      <c r="BI10" s="11"/>
      <c r="BJ10" s="71" t="s">
        <v>88</v>
      </c>
      <c r="BK10" s="71"/>
      <c r="BL10" s="11"/>
      <c r="BM10" s="15">
        <v>3</v>
      </c>
      <c r="BN10" s="20">
        <f t="shared" si="9"/>
        <v>-240.33333333333334</v>
      </c>
      <c r="BO10" s="20">
        <f>0.5*$BO$2</f>
        <v>5</v>
      </c>
      <c r="BP10" s="11"/>
      <c r="BQ10" s="71" t="s">
        <v>93</v>
      </c>
      <c r="BR10" s="71"/>
      <c r="BS10" s="11"/>
      <c r="BT10" s="15">
        <v>3</v>
      </c>
      <c r="BU10" s="20">
        <f t="shared" si="17"/>
        <v>56.537047394843455</v>
      </c>
      <c r="BV10" s="20">
        <f t="shared" si="10"/>
        <v>247.3457142652239</v>
      </c>
      <c r="BW10" s="20">
        <f t="shared" si="11"/>
        <v>22.603771451017128</v>
      </c>
      <c r="BX10" s="11"/>
      <c r="BY10" s="15">
        <v>3</v>
      </c>
      <c r="BZ10" s="20">
        <f t="shared" si="18"/>
        <v>56.537047394843455</v>
      </c>
      <c r="CA10" s="20">
        <f t="shared" si="12"/>
        <v>243.17450161704417</v>
      </c>
      <c r="CB10" s="20">
        <f t="shared" si="13"/>
        <v>-25.36075985209276</v>
      </c>
      <c r="CC10" s="11"/>
      <c r="CD10" s="20">
        <f t="shared" si="14"/>
        <v>-247.3457142652239</v>
      </c>
      <c r="CE10" s="20">
        <f t="shared" si="15"/>
        <v>22.603771451017128</v>
      </c>
      <c r="CF10" s="11"/>
      <c r="CG10" s="20">
        <f t="shared" si="19"/>
        <v>-243.17450161704417</v>
      </c>
      <c r="CH10" s="20">
        <f t="shared" si="20"/>
        <v>-25.36075985209276</v>
      </c>
      <c r="CI10" s="11"/>
      <c r="CJ10" s="15">
        <v>3</v>
      </c>
      <c r="CK10" s="20">
        <f t="shared" si="21"/>
        <v>21.32346926949551</v>
      </c>
      <c r="CL10" s="20">
        <f t="shared" si="22"/>
        <v>34.802531038783954</v>
      </c>
      <c r="CM10" s="20">
        <f t="shared" si="23"/>
        <v>89.1559523155604</v>
      </c>
      <c r="CN10" s="11"/>
      <c r="CO10" s="38"/>
      <c r="CP10" s="38"/>
      <c r="CQ10" s="11"/>
      <c r="CR10" s="38"/>
      <c r="CS10" s="38"/>
      <c r="CT10" s="11"/>
      <c r="CU10" s="15">
        <v>60</v>
      </c>
      <c r="CV10" s="20">
        <f t="shared" si="16"/>
        <v>217.81749448080308</v>
      </c>
      <c r="CW10" s="20">
        <f t="shared" si="24"/>
        <v>115.70788891204319</v>
      </c>
      <c r="CX10" s="11"/>
      <c r="CY10" s="15">
        <v>60</v>
      </c>
      <c r="CZ10" s="20">
        <f t="shared" si="25"/>
        <v>222.81749448080308</v>
      </c>
      <c r="DA10" s="20">
        <f t="shared" si="26"/>
        <v>-115.70788891204319</v>
      </c>
      <c r="DB10" s="11"/>
      <c r="DC10" s="20">
        <f t="shared" si="27"/>
        <v>-217.81749448080308</v>
      </c>
      <c r="DD10" s="20">
        <f t="shared" si="28"/>
        <v>115.70788891204319</v>
      </c>
      <c r="DE10" s="11"/>
      <c r="DF10" s="20">
        <f t="shared" si="29"/>
        <v>-222.81749448080308</v>
      </c>
      <c r="DG10" s="20">
        <f t="shared" si="30"/>
        <v>-115.70788891204319</v>
      </c>
      <c r="DH10" s="11"/>
      <c r="DI10" s="18">
        <f>CV27</f>
        <v>183.17647832942552</v>
      </c>
      <c r="DJ10" s="18">
        <f>CW27</f>
        <v>165.7078889120432</v>
      </c>
      <c r="DK10" s="65"/>
      <c r="DL10" s="11"/>
      <c r="DM10" s="43">
        <f>DM9/2</f>
        <v>43</v>
      </c>
      <c r="DN10" s="18">
        <f>DN8</f>
        <v>-135.7078889120432</v>
      </c>
      <c r="DO10" s="65"/>
      <c r="DP10" s="11"/>
      <c r="DQ10" s="18">
        <f>-DM10</f>
        <v>-43</v>
      </c>
      <c r="DR10" s="18">
        <f>DN10</f>
        <v>-135.7078889120432</v>
      </c>
      <c r="DS10" s="11"/>
      <c r="DT10" s="38"/>
      <c r="DU10" s="38"/>
      <c r="DV10" s="11"/>
      <c r="DW10" s="38"/>
      <c r="DX10" s="38"/>
    </row>
    <row r="11" spans="3:128" ht="14.25">
      <c r="C11" s="45" t="s">
        <v>137</v>
      </c>
      <c r="D11" s="44">
        <v>80</v>
      </c>
      <c r="F11" s="8">
        <f>F10*90/32767</f>
        <v>62.51686147648549</v>
      </c>
      <c r="G11" s="9">
        <f t="shared" si="5"/>
        <v>8</v>
      </c>
      <c r="H11" s="8">
        <f t="shared" si="1"/>
        <v>159.9300136317519</v>
      </c>
      <c r="I11" s="8">
        <f t="shared" si="2"/>
        <v>4.731885432642225</v>
      </c>
      <c r="J11" s="8">
        <f t="shared" si="3"/>
        <v>33.669114337213394</v>
      </c>
      <c r="K11" s="8">
        <f t="shared" si="4"/>
        <v>193.5991279689653</v>
      </c>
      <c r="L11" s="8">
        <v>49</v>
      </c>
      <c r="M11" s="8">
        <v>31</v>
      </c>
      <c r="N11" s="8"/>
      <c r="O11" s="8"/>
      <c r="P11" s="64"/>
      <c r="Q11" s="11"/>
      <c r="R11" s="79" t="s">
        <v>38</v>
      </c>
      <c r="S11" s="79"/>
      <c r="T11" s="11"/>
      <c r="U11" s="23" t="s">
        <v>30</v>
      </c>
      <c r="V11" s="20">
        <f>COS(V9*PI()/180)</f>
        <v>-0.6401843996644799</v>
      </c>
      <c r="W11" s="11"/>
      <c r="X11" s="20">
        <f>IF(Y3=0,V12+Y8*V7,NA())</f>
        <v>277.0099434425092</v>
      </c>
      <c r="Y11" s="20">
        <f>IF(Y3=0,V13+Y8*V6,NA())</f>
        <v>64.9110639798688</v>
      </c>
      <c r="Z11" s="65"/>
      <c r="AA11" s="20">
        <f>IF(AB3=0,V12+AB8*V7,NA())</f>
        <v>277.0099434425092</v>
      </c>
      <c r="AB11" s="20">
        <f>IF(AB3=0,AB10-AB8*V6,NA())</f>
        <v>-64.9110639798688</v>
      </c>
      <c r="AC11" s="65"/>
      <c r="AD11" s="15">
        <v>4</v>
      </c>
      <c r="AE11" s="20">
        <f t="shared" si="6"/>
        <v>249.83333333333334</v>
      </c>
      <c r="AF11" s="20">
        <f>0.5*$AF$2</f>
        <v>9.5</v>
      </c>
      <c r="AG11" s="11"/>
      <c r="AH11" s="10" t="s">
        <v>6</v>
      </c>
      <c r="AI11" s="10" t="s">
        <v>9</v>
      </c>
      <c r="AJ11" s="11"/>
      <c r="AK11" s="15">
        <v>4</v>
      </c>
      <c r="AL11" s="20">
        <f t="shared" si="7"/>
        <v>239.83333333333334</v>
      </c>
      <c r="AM11" s="20">
        <f>-0.5*$AM$2</f>
        <v>-5</v>
      </c>
      <c r="AN11" s="11"/>
      <c r="AO11" s="14" t="s">
        <v>34</v>
      </c>
      <c r="AP11" s="20">
        <f>AP7+1</f>
        <v>358</v>
      </c>
      <c r="AQ11" s="65"/>
      <c r="AR11" s="11"/>
      <c r="AS11" s="11"/>
      <c r="AT11" s="79" t="s">
        <v>68</v>
      </c>
      <c r="AU11" s="79"/>
      <c r="AV11" s="11"/>
      <c r="AW11" s="23" t="s">
        <v>30</v>
      </c>
      <c r="AX11" s="20">
        <f>COS(AX9*PI()/180)</f>
        <v>0.6401843996644799</v>
      </c>
      <c r="AY11" s="11"/>
      <c r="AZ11" s="20">
        <f>IF(BA3=0,AX12-BA8*AX7,NA())</f>
        <v>-277.0099434425092</v>
      </c>
      <c r="BA11" s="20">
        <f>IF(BA3=0,AX13-BA8*AX6,NA())</f>
        <v>64.9110639798688</v>
      </c>
      <c r="BB11" s="11"/>
      <c r="BC11" s="20" t="e">
        <f>IF(BD3=0,AX12-BD8*AX7,NA())</f>
        <v>#N/A</v>
      </c>
      <c r="BD11" s="20" t="e">
        <f>IF(BD3=0,BD10+BD8*AX6,NA())</f>
        <v>#N/A</v>
      </c>
      <c r="BE11" s="11"/>
      <c r="BF11" s="15">
        <v>4</v>
      </c>
      <c r="BG11" s="20">
        <f t="shared" si="8"/>
        <v>-249.83333333333334</v>
      </c>
      <c r="BH11" s="20">
        <f>0.5*$AF$2</f>
        <v>9.5</v>
      </c>
      <c r="BI11" s="11"/>
      <c r="BJ11" s="10" t="s">
        <v>6</v>
      </c>
      <c r="BK11" s="10" t="s">
        <v>9</v>
      </c>
      <c r="BL11" s="11"/>
      <c r="BM11" s="15">
        <v>4</v>
      </c>
      <c r="BN11" s="20">
        <f t="shared" si="9"/>
        <v>-239.83333333333334</v>
      </c>
      <c r="BO11" s="20">
        <f>-0.5*$BO$2</f>
        <v>-5</v>
      </c>
      <c r="BP11" s="11"/>
      <c r="BQ11" s="14" t="s">
        <v>34</v>
      </c>
      <c r="BR11" s="20">
        <f>BR7+1</f>
        <v>718</v>
      </c>
      <c r="BS11" s="11"/>
      <c r="BT11" s="15">
        <v>4</v>
      </c>
      <c r="BU11" s="20">
        <f t="shared" si="17"/>
        <v>62.11420616236954</v>
      </c>
      <c r="BV11" s="20">
        <f t="shared" si="10"/>
        <v>249.0918427732728</v>
      </c>
      <c r="BW11" s="20">
        <f t="shared" si="11"/>
        <v>25.54758556859728</v>
      </c>
      <c r="BX11" s="11"/>
      <c r="BY11" s="15">
        <v>4</v>
      </c>
      <c r="BZ11" s="20">
        <f t="shared" si="18"/>
        <v>62.11420616236954</v>
      </c>
      <c r="CA11" s="20">
        <f t="shared" si="12"/>
        <v>244.67243465599344</v>
      </c>
      <c r="CB11" s="20">
        <f t="shared" si="13"/>
        <v>-27.886138944709423</v>
      </c>
      <c r="CC11" s="11"/>
      <c r="CD11" s="20">
        <f t="shared" si="14"/>
        <v>-249.0918427732728</v>
      </c>
      <c r="CE11" s="20">
        <f t="shared" si="15"/>
        <v>25.54758556859728</v>
      </c>
      <c r="CF11" s="11"/>
      <c r="CG11" s="20">
        <f t="shared" si="19"/>
        <v>-244.67243465599344</v>
      </c>
      <c r="CH11" s="20">
        <f t="shared" si="20"/>
        <v>-27.886138944709423</v>
      </c>
      <c r="CI11" s="11"/>
      <c r="CJ11" s="15">
        <v>4</v>
      </c>
      <c r="CK11" s="20">
        <f t="shared" si="21"/>
        <v>28.431292359327347</v>
      </c>
      <c r="CL11" s="20">
        <f t="shared" si="22"/>
        <v>45.566962560455735</v>
      </c>
      <c r="CM11" s="20">
        <f t="shared" si="23"/>
        <v>84.1644338364729</v>
      </c>
      <c r="CN11" s="11"/>
      <c r="CO11" s="18">
        <f>CO5:CP5</f>
        <v>223.17647832942552</v>
      </c>
      <c r="CP11" s="18">
        <f>CO5:CP5</f>
        <v>41.99999999999999</v>
      </c>
      <c r="CQ11" s="11"/>
      <c r="CR11" s="18">
        <f>-CO11</f>
        <v>-223.17647832942552</v>
      </c>
      <c r="CS11" s="18">
        <f>CP11</f>
        <v>41.99999999999999</v>
      </c>
      <c r="CT11" s="11"/>
      <c r="CU11" s="15">
        <v>50</v>
      </c>
      <c r="CV11" s="20">
        <f t="shared" si="16"/>
        <v>213.81825605418464</v>
      </c>
      <c r="CW11" s="20">
        <f t="shared" si="24"/>
        <v>121.41939329950476</v>
      </c>
      <c r="CX11" s="11"/>
      <c r="CY11" s="15">
        <v>50</v>
      </c>
      <c r="CZ11" s="20">
        <f t="shared" si="25"/>
        <v>218.81825605418464</v>
      </c>
      <c r="DA11" s="20">
        <f t="shared" si="26"/>
        <v>-121.41939329950476</v>
      </c>
      <c r="DB11" s="11"/>
      <c r="DC11" s="20">
        <f t="shared" si="27"/>
        <v>-213.81825605418464</v>
      </c>
      <c r="DD11" s="20">
        <f t="shared" si="28"/>
        <v>121.41939329950476</v>
      </c>
      <c r="DE11" s="11"/>
      <c r="DF11" s="20">
        <f t="shared" si="29"/>
        <v>-218.81825605418464</v>
      </c>
      <c r="DG11" s="20">
        <f t="shared" si="30"/>
        <v>-121.41939329950476</v>
      </c>
      <c r="DH11" s="11"/>
      <c r="DI11" s="18">
        <f>CL16</f>
        <v>86</v>
      </c>
      <c r="DJ11" s="18">
        <f>DJ10</f>
        <v>165.7078889120432</v>
      </c>
      <c r="DK11" s="65"/>
      <c r="DL11" s="11"/>
      <c r="DM11" s="40"/>
      <c r="DN11" s="40"/>
      <c r="DO11" s="65"/>
      <c r="DP11" s="11"/>
      <c r="DQ11" s="40"/>
      <c r="DR11" s="40"/>
      <c r="DS11" s="11"/>
      <c r="DT11" s="71" t="s">
        <v>160</v>
      </c>
      <c r="DU11" s="71"/>
      <c r="DV11" s="11"/>
      <c r="DW11" s="71" t="s">
        <v>163</v>
      </c>
      <c r="DX11" s="71"/>
    </row>
    <row r="12" spans="3:128" ht="12.75">
      <c r="C12" s="45" t="s">
        <v>138</v>
      </c>
      <c r="D12" s="44">
        <v>35</v>
      </c>
      <c r="F12" s="11"/>
      <c r="G12" s="9">
        <f t="shared" si="5"/>
        <v>9</v>
      </c>
      <c r="H12" s="8">
        <f t="shared" si="1"/>
        <v>159.911571396252</v>
      </c>
      <c r="I12" s="8">
        <f t="shared" si="2"/>
        <v>5.318771811367849</v>
      </c>
      <c r="J12" s="8">
        <f t="shared" si="3"/>
        <v>33.581403580234685</v>
      </c>
      <c r="K12" s="8">
        <f t="shared" si="4"/>
        <v>193.49297497648666</v>
      </c>
      <c r="L12" s="8">
        <v>50</v>
      </c>
      <c r="M12" s="8">
        <v>30</v>
      </c>
      <c r="N12" s="8"/>
      <c r="O12" s="8"/>
      <c r="P12" s="64"/>
      <c r="Q12" s="11"/>
      <c r="R12" s="21" t="s">
        <v>12</v>
      </c>
      <c r="S12" s="19">
        <f>D9</f>
        <v>3</v>
      </c>
      <c r="T12" s="11"/>
      <c r="U12" s="21" t="s">
        <v>21</v>
      </c>
      <c r="V12" s="20">
        <f>R20+0.5*(V2-0.5*V4*V8)</f>
        <v>230.91666666666666</v>
      </c>
      <c r="W12" s="11"/>
      <c r="X12" s="80" t="s">
        <v>46</v>
      </c>
      <c r="Y12" s="80"/>
      <c r="Z12" s="65"/>
      <c r="AA12" s="80" t="s">
        <v>52</v>
      </c>
      <c r="AB12" s="80"/>
      <c r="AC12" s="11"/>
      <c r="AD12" s="15">
        <v>4</v>
      </c>
      <c r="AE12" s="20">
        <f t="shared" si="6"/>
        <v>249.83333333333334</v>
      </c>
      <c r="AF12" s="20">
        <f>-0.5*$AF$2</f>
        <v>-9.5</v>
      </c>
      <c r="AG12" s="11"/>
      <c r="AH12" s="19">
        <f>AH9+5</f>
        <v>282.83333333333337</v>
      </c>
      <c r="AI12" s="20">
        <v>0</v>
      </c>
      <c r="AJ12" s="11"/>
      <c r="AK12" s="15">
        <v>4</v>
      </c>
      <c r="AL12" s="20">
        <f t="shared" si="7"/>
        <v>239.83333333333334</v>
      </c>
      <c r="AM12" s="20">
        <f>0.5*$AM$2</f>
        <v>5</v>
      </c>
      <c r="AN12" s="11"/>
      <c r="AO12" s="10" t="s">
        <v>6</v>
      </c>
      <c r="AP12" s="10" t="s">
        <v>9</v>
      </c>
      <c r="AQ12" s="69"/>
      <c r="AR12" s="11"/>
      <c r="AS12" s="11"/>
      <c r="AT12" s="21" t="s">
        <v>12</v>
      </c>
      <c r="AU12" s="18">
        <f>S12</f>
        <v>3</v>
      </c>
      <c r="AV12" s="11"/>
      <c r="AW12" s="21" t="s">
        <v>21</v>
      </c>
      <c r="AX12" s="20">
        <f>AT20+0.5*(AX2-0.5*AX4*AX8)</f>
        <v>-230.91666666666666</v>
      </c>
      <c r="AY12" s="11"/>
      <c r="AZ12" s="80" t="s">
        <v>80</v>
      </c>
      <c r="BA12" s="80"/>
      <c r="BB12" s="11"/>
      <c r="BC12" s="80" t="s">
        <v>81</v>
      </c>
      <c r="BD12" s="80"/>
      <c r="BE12" s="11"/>
      <c r="BF12" s="15">
        <v>4</v>
      </c>
      <c r="BG12" s="20">
        <f t="shared" si="8"/>
        <v>-249.83333333333334</v>
      </c>
      <c r="BH12" s="20">
        <f>-0.5*$AF$2</f>
        <v>-9.5</v>
      </c>
      <c r="BI12" s="11"/>
      <c r="BJ12" s="18">
        <f>-AH12</f>
        <v>-282.83333333333337</v>
      </c>
      <c r="BK12" s="20">
        <v>0</v>
      </c>
      <c r="BL12" s="11"/>
      <c r="BM12" s="15">
        <v>4</v>
      </c>
      <c r="BN12" s="20">
        <f t="shared" si="9"/>
        <v>-239.83333333333334</v>
      </c>
      <c r="BO12" s="20">
        <f>0.5*$BO$2</f>
        <v>5</v>
      </c>
      <c r="BP12" s="11"/>
      <c r="BQ12" s="10" t="s">
        <v>6</v>
      </c>
      <c r="BR12" s="10" t="s">
        <v>9</v>
      </c>
      <c r="BS12" s="11"/>
      <c r="BT12" s="15">
        <v>5</v>
      </c>
      <c r="BU12" s="20">
        <f t="shared" si="17"/>
        <v>67.69136492989563</v>
      </c>
      <c r="BV12" s="20">
        <f t="shared" si="10"/>
        <v>250.54360756722855</v>
      </c>
      <c r="BW12" s="20">
        <f t="shared" si="11"/>
        <v>28.64716381547472</v>
      </c>
      <c r="BX12" s="11"/>
      <c r="BY12" s="15">
        <v>5</v>
      </c>
      <c r="BZ12" s="20">
        <f t="shared" si="18"/>
        <v>67.69136492989563</v>
      </c>
      <c r="CA12" s="20">
        <f t="shared" si="12"/>
        <v>245.91784496779212</v>
      </c>
      <c r="CB12" s="20">
        <f t="shared" si="13"/>
        <v>-30.545141785224395</v>
      </c>
      <c r="CC12" s="11"/>
      <c r="CD12" s="20">
        <f t="shared" si="14"/>
        <v>-250.54360756722855</v>
      </c>
      <c r="CE12" s="20">
        <f t="shared" si="15"/>
        <v>28.64716381547472</v>
      </c>
      <c r="CF12" s="11"/>
      <c r="CG12" s="20">
        <f t="shared" si="19"/>
        <v>-245.91784496779212</v>
      </c>
      <c r="CH12" s="20">
        <f t="shared" si="20"/>
        <v>-30.545141785224395</v>
      </c>
      <c r="CI12" s="11"/>
      <c r="CJ12" s="15">
        <v>5</v>
      </c>
      <c r="CK12" s="20">
        <f t="shared" si="21"/>
        <v>35.53911544915919</v>
      </c>
      <c r="CL12" s="20">
        <f t="shared" si="22"/>
        <v>55.63103462966</v>
      </c>
      <c r="CM12" s="20">
        <f t="shared" si="23"/>
        <v>77.8793168051285</v>
      </c>
      <c r="CN12" s="11"/>
      <c r="CO12" s="18">
        <f>CO11</f>
        <v>223.17647832942552</v>
      </c>
      <c r="CP12" s="18">
        <f>CP6</f>
        <v>95.70788891204319</v>
      </c>
      <c r="CQ12" s="11"/>
      <c r="CR12" s="18">
        <f>CR11</f>
        <v>-223.17647832942552</v>
      </c>
      <c r="CS12" s="18">
        <f>CP12</f>
        <v>95.70788891204319</v>
      </c>
      <c r="CT12" s="11"/>
      <c r="CU12" s="15">
        <v>40</v>
      </c>
      <c r="CV12" s="20">
        <f t="shared" si="16"/>
        <v>208.88798271688708</v>
      </c>
      <c r="CW12" s="20">
        <f t="shared" si="24"/>
        <v>126.34966663680231</v>
      </c>
      <c r="CX12" s="11"/>
      <c r="CY12" s="15">
        <v>40</v>
      </c>
      <c r="CZ12" s="20">
        <f t="shared" si="25"/>
        <v>213.88798271688708</v>
      </c>
      <c r="DA12" s="20">
        <f t="shared" si="26"/>
        <v>-126.34966663680231</v>
      </c>
      <c r="DB12" s="11"/>
      <c r="DC12" s="20">
        <f t="shared" si="27"/>
        <v>-208.88798271688708</v>
      </c>
      <c r="DD12" s="20">
        <f t="shared" si="28"/>
        <v>126.34966663680231</v>
      </c>
      <c r="DE12" s="11"/>
      <c r="DF12" s="20">
        <f t="shared" si="29"/>
        <v>-213.88798271688708</v>
      </c>
      <c r="DG12" s="20">
        <f t="shared" si="30"/>
        <v>-126.34966663680231</v>
      </c>
      <c r="DH12" s="11"/>
      <c r="DI12" s="38"/>
      <c r="DJ12" s="38"/>
      <c r="DK12" s="11"/>
      <c r="DL12" s="11"/>
      <c r="DM12" s="18">
        <f>DM5</f>
        <v>188.17647832942552</v>
      </c>
      <c r="DN12" s="18">
        <f>DN5</f>
        <v>-155.7078889120432</v>
      </c>
      <c r="DO12" s="65"/>
      <c r="DP12" s="11"/>
      <c r="DQ12" s="18">
        <f>-DM12</f>
        <v>-188.17647832942552</v>
      </c>
      <c r="DR12" s="18">
        <f>DN12</f>
        <v>-155.7078889120432</v>
      </c>
      <c r="DS12" s="11"/>
      <c r="DT12" s="12" t="s">
        <v>15</v>
      </c>
      <c r="DU12" s="9">
        <f>(DU5-DU6)/2</f>
        <v>15</v>
      </c>
      <c r="DV12" s="11"/>
      <c r="DW12" s="39"/>
      <c r="DX12" s="57"/>
    </row>
    <row r="13" spans="3:128" ht="12.75">
      <c r="C13" s="45" t="s">
        <v>145</v>
      </c>
      <c r="D13" s="44">
        <v>22</v>
      </c>
      <c r="F13" s="11"/>
      <c r="G13" s="9">
        <f t="shared" si="5"/>
        <v>10</v>
      </c>
      <c r="H13" s="8">
        <f t="shared" si="1"/>
        <v>159.89103269043656</v>
      </c>
      <c r="I13" s="8">
        <f t="shared" si="2"/>
        <v>5.904038040675632</v>
      </c>
      <c r="J13" s="8">
        <f t="shared" si="3"/>
        <v>33.48346360241507</v>
      </c>
      <c r="K13" s="8">
        <f t="shared" si="4"/>
        <v>193.37449629285163</v>
      </c>
      <c r="L13" s="8">
        <v>51</v>
      </c>
      <c r="M13" s="8">
        <v>29</v>
      </c>
      <c r="N13" s="8"/>
      <c r="O13" s="8"/>
      <c r="P13" s="64"/>
      <c r="Q13" s="11"/>
      <c r="R13" s="21" t="s">
        <v>13</v>
      </c>
      <c r="S13" s="19">
        <f>D10</f>
        <v>4</v>
      </c>
      <c r="T13" s="11"/>
      <c r="U13" s="21" t="s">
        <v>22</v>
      </c>
      <c r="V13" s="20">
        <f>-0.5*(S20-0.5*V4)</f>
        <v>26.5</v>
      </c>
      <c r="W13" s="11"/>
      <c r="X13" s="10" t="s">
        <v>6</v>
      </c>
      <c r="Y13" s="10" t="s">
        <v>9</v>
      </c>
      <c r="Z13" s="65"/>
      <c r="AA13" s="10" t="s">
        <v>6</v>
      </c>
      <c r="AB13" s="10" t="s">
        <v>9</v>
      </c>
      <c r="AC13" s="11"/>
      <c r="AD13" s="15">
        <v>5</v>
      </c>
      <c r="AE13" s="20">
        <f t="shared" si="6"/>
        <v>250.83333333333334</v>
      </c>
      <c r="AF13" s="20">
        <f>0.5*$AF$2</f>
        <v>9.5</v>
      </c>
      <c r="AG13" s="11"/>
      <c r="AH13" s="71" t="s">
        <v>59</v>
      </c>
      <c r="AI13" s="71"/>
      <c r="AJ13" s="11"/>
      <c r="AK13" s="15">
        <v>5</v>
      </c>
      <c r="AL13" s="20">
        <f t="shared" si="7"/>
        <v>239.33333333333334</v>
      </c>
      <c r="AM13" s="20">
        <f>-0.5*$AM$2</f>
        <v>-5</v>
      </c>
      <c r="AN13" s="11"/>
      <c r="AO13" s="16" t="e">
        <f>IF(F8=AP11,AL24-10,NA())</f>
        <v>#N/A</v>
      </c>
      <c r="AP13" s="16" t="e">
        <f>IF(F8=AP11,0,NA())</f>
        <v>#N/A</v>
      </c>
      <c r="AQ13" s="11"/>
      <c r="AR13" s="11"/>
      <c r="AS13" s="11"/>
      <c r="AT13" s="21" t="s">
        <v>13</v>
      </c>
      <c r="AU13" s="18">
        <f>S13</f>
        <v>4</v>
      </c>
      <c r="AV13" s="11"/>
      <c r="AW13" s="21" t="s">
        <v>22</v>
      </c>
      <c r="AX13" s="20">
        <f>-0.5*(AU20-0.5*AX4)</f>
        <v>26.5</v>
      </c>
      <c r="AY13" s="11"/>
      <c r="AZ13" s="10" t="s">
        <v>6</v>
      </c>
      <c r="BA13" s="10" t="s">
        <v>9</v>
      </c>
      <c r="BB13" s="11"/>
      <c r="BC13" s="10" t="s">
        <v>6</v>
      </c>
      <c r="BD13" s="10" t="s">
        <v>9</v>
      </c>
      <c r="BE13" s="11"/>
      <c r="BF13" s="15">
        <v>5</v>
      </c>
      <c r="BG13" s="20">
        <f t="shared" si="8"/>
        <v>-250.83333333333334</v>
      </c>
      <c r="BH13" s="20">
        <f>0.5*$AF$2</f>
        <v>9.5</v>
      </c>
      <c r="BI13" s="11"/>
      <c r="BJ13" s="71" t="s">
        <v>89</v>
      </c>
      <c r="BK13" s="71"/>
      <c r="BL13" s="11"/>
      <c r="BM13" s="15">
        <v>5</v>
      </c>
      <c r="BN13" s="20">
        <f t="shared" si="9"/>
        <v>-239.33333333333334</v>
      </c>
      <c r="BO13" s="20">
        <f>-0.5*$BO$2</f>
        <v>-5</v>
      </c>
      <c r="BP13" s="11"/>
      <c r="BQ13" s="16" t="e">
        <f>IF(F8=BR11,BN24+10,NA())</f>
        <v>#N/A</v>
      </c>
      <c r="BR13" s="16" t="e">
        <f>IF(F8=BR11,0,NA())</f>
        <v>#N/A</v>
      </c>
      <c r="BS13" s="11"/>
      <c r="BT13" s="15">
        <v>6</v>
      </c>
      <c r="BU13" s="20">
        <f t="shared" si="17"/>
        <v>73.26852369742171</v>
      </c>
      <c r="BV13" s="20">
        <f t="shared" si="10"/>
        <v>251.6872639848705</v>
      </c>
      <c r="BW13" s="20">
        <f t="shared" si="11"/>
        <v>31.873160765856355</v>
      </c>
      <c r="BX13" s="11"/>
      <c r="BY13" s="15">
        <v>6</v>
      </c>
      <c r="BZ13" s="20">
        <f t="shared" si="18"/>
        <v>73.26852369742171</v>
      </c>
      <c r="CA13" s="20">
        <f t="shared" si="12"/>
        <v>246.89894156251322</v>
      </c>
      <c r="CB13" s="20">
        <f t="shared" si="13"/>
        <v>-33.312594119489205</v>
      </c>
      <c r="CC13" s="11"/>
      <c r="CD13" s="20">
        <f t="shared" si="14"/>
        <v>-251.6872639848705</v>
      </c>
      <c r="CE13" s="20">
        <f t="shared" si="15"/>
        <v>31.873160765856355</v>
      </c>
      <c r="CF13" s="11"/>
      <c r="CG13" s="20">
        <f t="shared" si="19"/>
        <v>-246.89894156251322</v>
      </c>
      <c r="CH13" s="20">
        <f t="shared" si="20"/>
        <v>-33.312594119489205</v>
      </c>
      <c r="CI13" s="11"/>
      <c r="CJ13" s="15">
        <v>6</v>
      </c>
      <c r="CK13" s="20">
        <f t="shared" si="21"/>
        <v>42.64693853899102</v>
      </c>
      <c r="CL13" s="20">
        <f t="shared" si="22"/>
        <v>64.84006351046351</v>
      </c>
      <c r="CM13" s="20">
        <f t="shared" si="23"/>
        <v>70.39720281345744</v>
      </c>
      <c r="CN13" s="11"/>
      <c r="CO13" s="71" t="s">
        <v>106</v>
      </c>
      <c r="CP13" s="71"/>
      <c r="CQ13" s="11"/>
      <c r="CR13" s="71" t="s">
        <v>108</v>
      </c>
      <c r="CS13" s="71"/>
      <c r="CT13" s="11"/>
      <c r="CU13" s="15">
        <v>30</v>
      </c>
      <c r="CV13" s="20">
        <f t="shared" si="16"/>
        <v>203.17647832942552</v>
      </c>
      <c r="CW13" s="20">
        <f t="shared" si="24"/>
        <v>130.34890506342074</v>
      </c>
      <c r="CX13" s="11"/>
      <c r="CY13" s="15">
        <v>30</v>
      </c>
      <c r="CZ13" s="20">
        <f t="shared" si="25"/>
        <v>208.17647832942552</v>
      </c>
      <c r="DA13" s="20">
        <f t="shared" si="26"/>
        <v>-130.34890506342074</v>
      </c>
      <c r="DB13" s="11"/>
      <c r="DC13" s="20">
        <f t="shared" si="27"/>
        <v>-203.17647832942552</v>
      </c>
      <c r="DD13" s="20">
        <f t="shared" si="28"/>
        <v>130.34890506342074</v>
      </c>
      <c r="DE13" s="11"/>
      <c r="DF13" s="20">
        <f t="shared" si="29"/>
        <v>-208.17647832942552</v>
      </c>
      <c r="DG13" s="20">
        <f t="shared" si="30"/>
        <v>-130.34890506342074</v>
      </c>
      <c r="DH13" s="11"/>
      <c r="DI13" s="18">
        <f>DC27</f>
        <v>-183.17647832942552</v>
      </c>
      <c r="DJ13" s="18">
        <f>DD27</f>
        <v>165.7078889120432</v>
      </c>
      <c r="DK13" s="65"/>
      <c r="DL13" s="11"/>
      <c r="DM13" s="18">
        <f>DM9</f>
        <v>86</v>
      </c>
      <c r="DN13" s="20">
        <f>DN4-(DN3-DN5)</f>
        <v>-165.7078889120432</v>
      </c>
      <c r="DO13" s="65"/>
      <c r="DP13" s="11"/>
      <c r="DQ13" s="18">
        <f>-DM13</f>
        <v>-86</v>
      </c>
      <c r="DR13" s="18">
        <f>DN13</f>
        <v>-165.7078889120432</v>
      </c>
      <c r="DS13" s="11"/>
      <c r="DT13" s="14" t="s">
        <v>161</v>
      </c>
      <c r="DU13" s="18">
        <f>F11</f>
        <v>62.51686147648549</v>
      </c>
      <c r="DV13" s="11"/>
      <c r="DW13" s="41"/>
      <c r="DX13" s="40"/>
    </row>
    <row r="14" spans="3:128" ht="12.75">
      <c r="C14" s="45" t="s">
        <v>146</v>
      </c>
      <c r="D14" s="44">
        <v>30</v>
      </c>
      <c r="F14" s="11"/>
      <c r="G14" s="9">
        <f t="shared" si="5"/>
        <v>11</v>
      </c>
      <c r="H14" s="8">
        <f t="shared" si="1"/>
        <v>159.86842173468656</v>
      </c>
      <c r="I14" s="8">
        <f t="shared" si="2"/>
        <v>6.487505842802523</v>
      </c>
      <c r="J14" s="8">
        <f t="shared" si="3"/>
        <v>33.375324237220575</v>
      </c>
      <c r="K14" s="8">
        <f t="shared" si="4"/>
        <v>193.24374597190715</v>
      </c>
      <c r="L14" s="8">
        <v>52</v>
      </c>
      <c r="M14" s="8">
        <v>28</v>
      </c>
      <c r="N14" s="8"/>
      <c r="O14" s="8"/>
      <c r="P14" s="64"/>
      <c r="Q14" s="11"/>
      <c r="R14" s="10" t="s">
        <v>6</v>
      </c>
      <c r="S14" s="10" t="s">
        <v>9</v>
      </c>
      <c r="T14" s="11"/>
      <c r="U14" s="10" t="s">
        <v>6</v>
      </c>
      <c r="V14" s="10" t="s">
        <v>9</v>
      </c>
      <c r="W14" s="11"/>
      <c r="X14" s="20" t="e">
        <f>IF(Y3&lt;&gt;0,U16-Y3*V7,NA())</f>
        <v>#N/A</v>
      </c>
      <c r="Y14" s="20" t="e">
        <f>IF(Y3&lt;&gt;0,V16-Y3*V6,NA())</f>
        <v>#N/A</v>
      </c>
      <c r="Z14" s="65"/>
      <c r="AA14" s="20" t="e">
        <f>IF(AB3&lt;&gt;0,U24-AB3*V7,NA())</f>
        <v>#N/A</v>
      </c>
      <c r="AB14" s="20" t="e">
        <f>IF(AB3&lt;&gt;0,V24+AB3*V6,NA())</f>
        <v>#N/A</v>
      </c>
      <c r="AC14" s="48"/>
      <c r="AD14" s="15">
        <v>5</v>
      </c>
      <c r="AE14" s="20">
        <f t="shared" si="6"/>
        <v>250.83333333333334</v>
      </c>
      <c r="AF14" s="20">
        <f>-0.5*$AF$2</f>
        <v>-9.5</v>
      </c>
      <c r="AG14" s="11"/>
      <c r="AH14" s="10" t="s">
        <v>6</v>
      </c>
      <c r="AI14" s="10" t="s">
        <v>9</v>
      </c>
      <c r="AJ14" s="11"/>
      <c r="AK14" s="15">
        <v>5</v>
      </c>
      <c r="AL14" s="20">
        <f t="shared" si="7"/>
        <v>239.33333333333334</v>
      </c>
      <c r="AM14" s="20">
        <f>0.5*$AM$2</f>
        <v>5</v>
      </c>
      <c r="AN14" s="11"/>
      <c r="AO14" s="11"/>
      <c r="AP14" s="11"/>
      <c r="AQ14" s="11"/>
      <c r="AR14" s="11"/>
      <c r="AS14" s="11"/>
      <c r="AT14" s="10" t="s">
        <v>6</v>
      </c>
      <c r="AU14" s="10" t="s">
        <v>9</v>
      </c>
      <c r="AV14" s="11"/>
      <c r="AW14" s="10" t="s">
        <v>6</v>
      </c>
      <c r="AX14" s="10" t="s">
        <v>9</v>
      </c>
      <c r="AY14" s="11"/>
      <c r="AZ14" s="20" t="e">
        <f>IF(BA3&lt;&gt;0,AW16+BA3*AX7,NA())</f>
        <v>#N/A</v>
      </c>
      <c r="BA14" s="20" t="e">
        <f>IF(BA3&lt;&gt;0,AX16+BA3*AX6,NA())</f>
        <v>#N/A</v>
      </c>
      <c r="BB14" s="11"/>
      <c r="BC14" s="20">
        <f>IF(BD3&lt;&gt;0,AW24+BD3*AX7,NA())</f>
        <v>-218.84180398991816</v>
      </c>
      <c r="BD14" s="20">
        <f>IF(BD3&lt;&gt;0,AX24-BD3*AX6,NA())</f>
        <v>-29.454697229220677</v>
      </c>
      <c r="BE14" s="11"/>
      <c r="BF14" s="15">
        <v>5</v>
      </c>
      <c r="BG14" s="20">
        <f t="shared" si="8"/>
        <v>-250.83333333333334</v>
      </c>
      <c r="BH14" s="20">
        <f>-0.5*$AF$2</f>
        <v>-9.5</v>
      </c>
      <c r="BI14" s="11"/>
      <c r="BJ14" s="10" t="s">
        <v>6</v>
      </c>
      <c r="BK14" s="10" t="s">
        <v>9</v>
      </c>
      <c r="BL14" s="11"/>
      <c r="BM14" s="15">
        <v>5</v>
      </c>
      <c r="BN14" s="20">
        <f t="shared" si="9"/>
        <v>-239.33333333333334</v>
      </c>
      <c r="BO14" s="20">
        <f>0.5*$BO$2</f>
        <v>5</v>
      </c>
      <c r="BP14" s="11"/>
      <c r="BQ14" s="11"/>
      <c r="BR14" s="11"/>
      <c r="BS14" s="11"/>
      <c r="BT14" s="15">
        <v>7</v>
      </c>
      <c r="BU14" s="20">
        <f t="shared" si="17"/>
        <v>78.8456824649478</v>
      </c>
      <c r="BV14" s="20">
        <f t="shared" si="10"/>
        <v>252.511984396804</v>
      </c>
      <c r="BW14" s="20">
        <f t="shared" si="11"/>
        <v>35.195034117991476</v>
      </c>
      <c r="BX14" s="11"/>
      <c r="BY14" s="15">
        <v>7</v>
      </c>
      <c r="BZ14" s="20">
        <f t="shared" si="18"/>
        <v>78.8456824649478</v>
      </c>
      <c r="CA14" s="20">
        <f t="shared" si="12"/>
        <v>247.60643585473542</v>
      </c>
      <c r="CB14" s="20">
        <f t="shared" si="13"/>
        <v>-36.16229494186936</v>
      </c>
      <c r="CC14" s="11"/>
      <c r="CD14" s="20">
        <f t="shared" si="14"/>
        <v>-252.511984396804</v>
      </c>
      <c r="CE14" s="20">
        <f t="shared" si="15"/>
        <v>35.195034117991476</v>
      </c>
      <c r="CF14" s="11"/>
      <c r="CG14" s="20">
        <f t="shared" si="19"/>
        <v>-247.60643585473542</v>
      </c>
      <c r="CH14" s="20">
        <f t="shared" si="20"/>
        <v>-36.16229494186936</v>
      </c>
      <c r="CI14" s="11"/>
      <c r="CJ14" s="15">
        <v>7</v>
      </c>
      <c r="CK14" s="20">
        <f t="shared" si="21"/>
        <v>49.75476162882286</v>
      </c>
      <c r="CL14" s="20">
        <f t="shared" si="22"/>
        <v>73.05250739138036</v>
      </c>
      <c r="CM14" s="20">
        <f t="shared" si="23"/>
        <v>61.8330911715751</v>
      </c>
      <c r="CN14" s="11"/>
      <c r="CO14" s="70" t="s">
        <v>103</v>
      </c>
      <c r="CP14" s="70"/>
      <c r="CQ14" s="11"/>
      <c r="CR14" s="70" t="s">
        <v>103</v>
      </c>
      <c r="CS14" s="70"/>
      <c r="CT14" s="11"/>
      <c r="CU14" s="15">
        <v>20</v>
      </c>
      <c r="CV14" s="20">
        <f t="shared" si="16"/>
        <v>196.85728406245227</v>
      </c>
      <c r="CW14" s="20">
        <f t="shared" si="24"/>
        <v>133.29559374347951</v>
      </c>
      <c r="CX14" s="11"/>
      <c r="CY14" s="15">
        <v>20</v>
      </c>
      <c r="CZ14" s="20">
        <f t="shared" si="25"/>
        <v>201.85728406245227</v>
      </c>
      <c r="DA14" s="20">
        <f t="shared" si="26"/>
        <v>-133.29559374347951</v>
      </c>
      <c r="DB14" s="11"/>
      <c r="DC14" s="20">
        <f t="shared" si="27"/>
        <v>-196.85728406245227</v>
      </c>
      <c r="DD14" s="20">
        <f t="shared" si="28"/>
        <v>133.29559374347951</v>
      </c>
      <c r="DE14" s="11"/>
      <c r="DF14" s="20">
        <f t="shared" si="29"/>
        <v>-201.85728406245227</v>
      </c>
      <c r="DG14" s="20">
        <f t="shared" si="30"/>
        <v>-133.29559374347951</v>
      </c>
      <c r="DH14" s="11"/>
      <c r="DI14" s="18">
        <f>CL27</f>
        <v>-86</v>
      </c>
      <c r="DJ14" s="18">
        <f>DJ13</f>
        <v>165.7078889120432</v>
      </c>
      <c r="DK14" s="65"/>
      <c r="DL14" s="11"/>
      <c r="DM14" s="18">
        <f>DM10</f>
        <v>43</v>
      </c>
      <c r="DN14" s="18">
        <f>DN12</f>
        <v>-155.7078889120432</v>
      </c>
      <c r="DO14" s="65"/>
      <c r="DP14" s="11"/>
      <c r="DQ14" s="18">
        <f>-DM14</f>
        <v>-43</v>
      </c>
      <c r="DR14" s="18">
        <f>DN14</f>
        <v>-155.7078889120432</v>
      </c>
      <c r="DS14" s="11"/>
      <c r="DT14" s="35" t="s">
        <v>6</v>
      </c>
      <c r="DU14" s="35" t="s">
        <v>9</v>
      </c>
      <c r="DV14" s="11"/>
      <c r="DW14" s="35" t="s">
        <v>6</v>
      </c>
      <c r="DX14" s="35" t="s">
        <v>9</v>
      </c>
    </row>
    <row r="15" spans="3:128" ht="12.75">
      <c r="C15" s="45" t="s">
        <v>128</v>
      </c>
      <c r="D15" s="44">
        <v>10</v>
      </c>
      <c r="F15" s="11"/>
      <c r="G15" s="9">
        <f t="shared" si="5"/>
        <v>12</v>
      </c>
      <c r="H15" s="8">
        <f t="shared" si="1"/>
        <v>159.84376520376833</v>
      </c>
      <c r="I15" s="8">
        <f t="shared" si="2"/>
        <v>7.068997487803816</v>
      </c>
      <c r="J15" s="8">
        <f t="shared" si="3"/>
        <v>33.25701842494939</v>
      </c>
      <c r="K15" s="8">
        <f t="shared" si="4"/>
        <v>193.10078362871772</v>
      </c>
      <c r="L15" s="8">
        <v>53</v>
      </c>
      <c r="M15" s="8">
        <v>27</v>
      </c>
      <c r="N15" s="8"/>
      <c r="O15" s="8"/>
      <c r="P15" s="64"/>
      <c r="Q15" s="11"/>
      <c r="R15" s="20">
        <f>R19</f>
        <v>86</v>
      </c>
      <c r="S15" s="20">
        <f>((S4/2)+S12)</f>
        <v>42</v>
      </c>
      <c r="T15" s="11"/>
      <c r="U15" s="20">
        <f>R16</f>
        <v>218</v>
      </c>
      <c r="V15" s="20">
        <f>S16</f>
        <v>42</v>
      </c>
      <c r="W15" s="11"/>
      <c r="X15" s="20" t="e">
        <f>IF(Y3&lt;&gt;0,U18-Y3*V7,NA())</f>
        <v>#N/A</v>
      </c>
      <c r="Y15" s="20" t="e">
        <f>IF(Y3&lt;&gt;0,V18-Y3*V6,NA())</f>
        <v>#N/A</v>
      </c>
      <c r="Z15" s="65"/>
      <c r="AA15" s="20" t="e">
        <f>IF(AB3&lt;&gt;0,U26-AB3*V7,NA())</f>
        <v>#N/A</v>
      </c>
      <c r="AB15" s="20" t="e">
        <f>IF(AB3&lt;&gt;0,V26+AB3*V6,NA())</f>
        <v>#N/A</v>
      </c>
      <c r="AC15" s="69"/>
      <c r="AD15" s="15">
        <v>6</v>
      </c>
      <c r="AE15" s="20">
        <f t="shared" si="6"/>
        <v>251.83333333333334</v>
      </c>
      <c r="AF15" s="20">
        <f>0.5*$AF$2</f>
        <v>9.5</v>
      </c>
      <c r="AG15" s="11"/>
      <c r="AH15" s="19">
        <f>AH12+3</f>
        <v>285.83333333333337</v>
      </c>
      <c r="AI15" s="20">
        <v>0</v>
      </c>
      <c r="AJ15" s="11"/>
      <c r="AK15" s="15">
        <v>6</v>
      </c>
      <c r="AL15" s="20">
        <f t="shared" si="7"/>
        <v>238.83333333333334</v>
      </c>
      <c r="AM15" s="20">
        <f>-0.5*$AM$2</f>
        <v>-5</v>
      </c>
      <c r="AN15" s="11"/>
      <c r="AO15" s="11"/>
      <c r="AP15" s="11"/>
      <c r="AQ15" s="11"/>
      <c r="AR15" s="11"/>
      <c r="AS15" s="11"/>
      <c r="AT15" s="20">
        <f>AR3-AR6-AU5+AU3</f>
        <v>-86</v>
      </c>
      <c r="AU15" s="20">
        <f>((AU4/2)+AU12)</f>
        <v>42</v>
      </c>
      <c r="AV15" s="11"/>
      <c r="AW15" s="20">
        <f>AT16</f>
        <v>-218</v>
      </c>
      <c r="AX15" s="20">
        <f>AU16</f>
        <v>42</v>
      </c>
      <c r="AY15" s="11"/>
      <c r="AZ15" s="20" t="e">
        <f>IF(BA3&lt;&gt;0,AW18+BA3*AX7,NA())</f>
        <v>#N/A</v>
      </c>
      <c r="BA15" s="20" t="e">
        <f>IF(BA3&lt;&gt;0,AX18+BA3*AX6,NA())</f>
        <v>#N/A</v>
      </c>
      <c r="BB15" s="11"/>
      <c r="BC15" s="20">
        <f>IF(BD3&lt;&gt;0,AW26+BD3*AX7,NA())</f>
        <v>-231.64549198320776</v>
      </c>
      <c r="BD15" s="20">
        <f>IF(BD3&lt;&gt;0,AX26-BD3*AX6,NA())</f>
        <v>-14.090271637273158</v>
      </c>
      <c r="BE15" s="11"/>
      <c r="BF15" s="15">
        <v>6</v>
      </c>
      <c r="BG15" s="20">
        <f t="shared" si="8"/>
        <v>-251.83333333333334</v>
      </c>
      <c r="BH15" s="20">
        <f>0.5*$AF$2</f>
        <v>9.5</v>
      </c>
      <c r="BI15" s="11"/>
      <c r="BJ15" s="18">
        <f>-AH15</f>
        <v>-285.83333333333337</v>
      </c>
      <c r="BK15" s="20">
        <v>0</v>
      </c>
      <c r="BL15" s="11"/>
      <c r="BM15" s="15">
        <v>6</v>
      </c>
      <c r="BN15" s="20">
        <f t="shared" si="9"/>
        <v>-238.83333333333334</v>
      </c>
      <c r="BO15" s="20">
        <f>-0.5*$BO$2</f>
        <v>-5</v>
      </c>
      <c r="BP15" s="11"/>
      <c r="BQ15" s="11"/>
      <c r="BR15" s="11"/>
      <c r="BS15" s="11"/>
      <c r="BT15" s="15">
        <v>8</v>
      </c>
      <c r="BU15" s="20">
        <f t="shared" si="17"/>
        <v>84.42284123247389</v>
      </c>
      <c r="BV15" s="20">
        <f t="shared" si="10"/>
        <v>253.00996071763143</v>
      </c>
      <c r="BW15" s="20">
        <f t="shared" si="11"/>
        <v>38.58133385507625</v>
      </c>
      <c r="BX15" s="11"/>
      <c r="BY15" s="15">
        <v>8</v>
      </c>
      <c r="BZ15" s="20">
        <f t="shared" si="18"/>
        <v>84.42284123247389</v>
      </c>
      <c r="CA15" s="20">
        <f t="shared" si="12"/>
        <v>248.03362960373119</v>
      </c>
      <c r="CB15" s="20">
        <f t="shared" si="13"/>
        <v>-39.06726455469151</v>
      </c>
      <c r="CC15" s="11"/>
      <c r="CD15" s="20">
        <f t="shared" si="14"/>
        <v>-253.00996071763143</v>
      </c>
      <c r="CE15" s="20">
        <f t="shared" si="15"/>
        <v>38.58133385507625</v>
      </c>
      <c r="CF15" s="11"/>
      <c r="CG15" s="20">
        <f t="shared" si="19"/>
        <v>-248.03362960373119</v>
      </c>
      <c r="CH15" s="20">
        <f t="shared" si="20"/>
        <v>-39.06726455469151</v>
      </c>
      <c r="CI15" s="11"/>
      <c r="CJ15" s="15">
        <v>8</v>
      </c>
      <c r="CK15" s="20">
        <f t="shared" si="21"/>
        <v>56.862584718654695</v>
      </c>
      <c r="CL15" s="20">
        <f t="shared" si="22"/>
        <v>80.14214186822234</v>
      </c>
      <c r="CM15" s="20">
        <f t="shared" si="23"/>
        <v>52.318611380403844</v>
      </c>
      <c r="CN15" s="11"/>
      <c r="CO15" s="18">
        <f>CA16</f>
        <v>248.17647832942552</v>
      </c>
      <c r="CP15" s="18">
        <f>CB16</f>
        <v>-41.99999999999998</v>
      </c>
      <c r="CQ15" s="11"/>
      <c r="CR15" s="40"/>
      <c r="CS15" s="40"/>
      <c r="CT15" s="11"/>
      <c r="CU15" s="15">
        <v>10</v>
      </c>
      <c r="CV15" s="20">
        <f t="shared" si="16"/>
        <v>190.12240543610272</v>
      </c>
      <c r="CW15" s="20">
        <f t="shared" si="24"/>
        <v>135.10019903253152</v>
      </c>
      <c r="CX15" s="11"/>
      <c r="CY15" s="15">
        <v>10</v>
      </c>
      <c r="CZ15" s="20">
        <f t="shared" si="25"/>
        <v>195.12240543610272</v>
      </c>
      <c r="DA15" s="20">
        <f t="shared" si="26"/>
        <v>-135.10019903253152</v>
      </c>
      <c r="DB15" s="11"/>
      <c r="DC15" s="20">
        <f t="shared" si="27"/>
        <v>-190.12240543610272</v>
      </c>
      <c r="DD15" s="20">
        <f t="shared" si="28"/>
        <v>135.10019903253152</v>
      </c>
      <c r="DE15" s="11"/>
      <c r="DF15" s="20">
        <f t="shared" si="29"/>
        <v>-195.12240543610272</v>
      </c>
      <c r="DG15" s="20">
        <f t="shared" si="30"/>
        <v>-135.10019903253152</v>
      </c>
      <c r="DH15" s="11"/>
      <c r="DI15" s="71" t="s">
        <v>123</v>
      </c>
      <c r="DJ15" s="71"/>
      <c r="DK15" s="11"/>
      <c r="DL15" s="11"/>
      <c r="DM15" s="71" t="s">
        <v>124</v>
      </c>
      <c r="DN15" s="71"/>
      <c r="DO15" s="48"/>
      <c r="DP15" s="11"/>
      <c r="DQ15" s="71" t="s">
        <v>125</v>
      </c>
      <c r="DR15" s="71"/>
      <c r="DS15" s="11"/>
      <c r="DT15" s="16">
        <f>DT9-DU12*COS(DU13*PI()/180)</f>
        <v>231.25416498417403</v>
      </c>
      <c r="DU15" s="16">
        <f>DU9-DU12*SIN(DU13*PI()/180)</f>
        <v>55.54674422644088</v>
      </c>
      <c r="DV15" s="11"/>
      <c r="DW15" s="16">
        <f>-DT15</f>
        <v>-231.25416498417403</v>
      </c>
      <c r="DX15" s="16">
        <f>DU15</f>
        <v>55.54674422644088</v>
      </c>
    </row>
    <row r="16" spans="3:128" ht="12.75">
      <c r="C16" s="45" t="s">
        <v>139</v>
      </c>
      <c r="D16" s="44">
        <v>60</v>
      </c>
      <c r="F16" s="11"/>
      <c r="G16" s="9">
        <f t="shared" si="5"/>
        <v>13</v>
      </c>
      <c r="H16" s="8">
        <f t="shared" si="1"/>
        <v>159.81709219842824</v>
      </c>
      <c r="I16" s="8">
        <f t="shared" si="2"/>
        <v>7.64833584769141</v>
      </c>
      <c r="J16" s="8">
        <f t="shared" si="3"/>
        <v>33.128582202698</v>
      </c>
      <c r="K16" s="8">
        <f t="shared" si="4"/>
        <v>192.94567440112624</v>
      </c>
      <c r="L16" s="8">
        <v>54</v>
      </c>
      <c r="M16" s="8">
        <v>26</v>
      </c>
      <c r="N16" s="8"/>
      <c r="O16" s="8"/>
      <c r="P16" s="64"/>
      <c r="Q16" s="11"/>
      <c r="R16" s="20">
        <f>R20</f>
        <v>218</v>
      </c>
      <c r="S16" s="20">
        <f>((S4/2)+S12)</f>
        <v>42</v>
      </c>
      <c r="T16" s="11"/>
      <c r="U16" s="20">
        <f>V12-0.5*V3*V6</f>
        <v>221.31390067169946</v>
      </c>
      <c r="V16" s="20">
        <f>V13+0.5*V3*V7</f>
        <v>38.02331919396064</v>
      </c>
      <c r="W16" s="11"/>
      <c r="X16" s="80" t="s">
        <v>47</v>
      </c>
      <c r="Y16" s="80"/>
      <c r="Z16" s="65"/>
      <c r="AA16" s="80" t="s">
        <v>53</v>
      </c>
      <c r="AB16" s="80"/>
      <c r="AC16" s="11"/>
      <c r="AD16" s="15">
        <v>6</v>
      </c>
      <c r="AE16" s="20">
        <f t="shared" si="6"/>
        <v>251.83333333333334</v>
      </c>
      <c r="AF16" s="20">
        <f>-0.5*$AF$2</f>
        <v>-9.5</v>
      </c>
      <c r="AG16" s="11"/>
      <c r="AH16" s="11"/>
      <c r="AI16" s="11"/>
      <c r="AJ16" s="11"/>
      <c r="AK16" s="15">
        <v>6</v>
      </c>
      <c r="AL16" s="20">
        <f t="shared" si="7"/>
        <v>238.83333333333334</v>
      </c>
      <c r="AM16" s="20">
        <f>0.5*$AM$2</f>
        <v>5</v>
      </c>
      <c r="AN16" s="11"/>
      <c r="AO16" s="11"/>
      <c r="AP16" s="11"/>
      <c r="AQ16" s="11"/>
      <c r="AR16" s="11"/>
      <c r="AS16" s="11"/>
      <c r="AT16" s="20">
        <f>-AR3-AR6-AU5-AU13</f>
        <v>-218</v>
      </c>
      <c r="AU16" s="20">
        <f>((AU4/2)+AU12)</f>
        <v>42</v>
      </c>
      <c r="AV16" s="11"/>
      <c r="AW16" s="20">
        <f>AX12-0.5*AX3*AX6</f>
        <v>-221.31390067169946</v>
      </c>
      <c r="AX16" s="20">
        <f>AX13+0.5*AX3*AX7</f>
        <v>38.02331919396064</v>
      </c>
      <c r="AY16" s="11"/>
      <c r="AZ16" s="80" t="s">
        <v>82</v>
      </c>
      <c r="BA16" s="80"/>
      <c r="BB16" s="11"/>
      <c r="BC16" s="80" t="s">
        <v>83</v>
      </c>
      <c r="BD16" s="80"/>
      <c r="BE16" s="11"/>
      <c r="BF16" s="15">
        <v>6</v>
      </c>
      <c r="BG16" s="20">
        <f t="shared" si="8"/>
        <v>-251.83333333333334</v>
      </c>
      <c r="BH16" s="20">
        <f>-0.5*$AF$2</f>
        <v>-9.5</v>
      </c>
      <c r="BI16" s="11"/>
      <c r="BJ16" s="11"/>
      <c r="BK16" s="11"/>
      <c r="BL16" s="11"/>
      <c r="BM16" s="15">
        <v>6</v>
      </c>
      <c r="BN16" s="20">
        <f t="shared" si="9"/>
        <v>-238.83333333333334</v>
      </c>
      <c r="BO16" s="20">
        <f>0.5*$BO$2</f>
        <v>5</v>
      </c>
      <c r="BP16" s="11"/>
      <c r="BQ16" s="11"/>
      <c r="BR16" s="11"/>
      <c r="BS16" s="11"/>
      <c r="BT16" s="15">
        <v>9</v>
      </c>
      <c r="BU16" s="20">
        <f t="shared" si="17"/>
        <v>89.99999999999997</v>
      </c>
      <c r="BV16" s="20">
        <f t="shared" si="10"/>
        <v>253.17647832942552</v>
      </c>
      <c r="BW16" s="20">
        <f t="shared" si="11"/>
        <v>41.99999999999997</v>
      </c>
      <c r="BX16" s="11"/>
      <c r="BY16" s="15">
        <v>9</v>
      </c>
      <c r="BZ16" s="20">
        <f t="shared" si="18"/>
        <v>89.99999999999997</v>
      </c>
      <c r="CA16" s="20">
        <f t="shared" si="12"/>
        <v>248.17647832942552</v>
      </c>
      <c r="CB16" s="20">
        <f t="shared" si="13"/>
        <v>-41.99999999999998</v>
      </c>
      <c r="CC16" s="11"/>
      <c r="CD16" s="20">
        <f t="shared" si="14"/>
        <v>-253.17647832942552</v>
      </c>
      <c r="CE16" s="20">
        <f t="shared" si="15"/>
        <v>41.99999999999997</v>
      </c>
      <c r="CF16" s="11"/>
      <c r="CG16" s="20">
        <f t="shared" si="19"/>
        <v>-248.17647832942552</v>
      </c>
      <c r="CH16" s="20">
        <f t="shared" si="20"/>
        <v>-41.99999999999998</v>
      </c>
      <c r="CI16" s="11"/>
      <c r="CJ16" s="15">
        <v>9</v>
      </c>
      <c r="CK16" s="20">
        <f t="shared" si="21"/>
        <v>63.970407808486534</v>
      </c>
      <c r="CL16" s="20">
        <f t="shared" si="22"/>
        <v>86</v>
      </c>
      <c r="CM16" s="20">
        <f t="shared" si="23"/>
        <v>42.00000000000001</v>
      </c>
      <c r="CN16" s="11"/>
      <c r="CO16" s="70" t="s">
        <v>104</v>
      </c>
      <c r="CP16" s="70"/>
      <c r="CQ16" s="11"/>
      <c r="CR16" s="39"/>
      <c r="CS16" s="39"/>
      <c r="CT16" s="11"/>
      <c r="CU16" s="15">
        <v>0</v>
      </c>
      <c r="CV16" s="20">
        <f t="shared" si="16"/>
        <v>183.17647832942552</v>
      </c>
      <c r="CW16" s="20">
        <f t="shared" si="24"/>
        <v>135.7078889120432</v>
      </c>
      <c r="CX16" s="11"/>
      <c r="CY16" s="15">
        <v>0</v>
      </c>
      <c r="CZ16" s="20">
        <f t="shared" si="25"/>
        <v>188.17647832942552</v>
      </c>
      <c r="DA16" s="20">
        <f t="shared" si="26"/>
        <v>-135.7078889120432</v>
      </c>
      <c r="DB16" s="11"/>
      <c r="DC16" s="20">
        <f t="shared" si="27"/>
        <v>-183.17647832942552</v>
      </c>
      <c r="DD16" s="20">
        <f t="shared" si="28"/>
        <v>135.7078889120432</v>
      </c>
      <c r="DE16" s="11"/>
      <c r="DF16" s="20">
        <f t="shared" si="29"/>
        <v>-188.17647832942552</v>
      </c>
      <c r="DG16" s="20">
        <f t="shared" si="30"/>
        <v>-135.7078889120432</v>
      </c>
      <c r="DH16" s="11"/>
      <c r="DI16" s="35" t="s">
        <v>6</v>
      </c>
      <c r="DJ16" s="35" t="s">
        <v>9</v>
      </c>
      <c r="DK16" s="48"/>
      <c r="DL16" s="11"/>
      <c r="DM16" s="35" t="s">
        <v>6</v>
      </c>
      <c r="DN16" s="35" t="s">
        <v>9</v>
      </c>
      <c r="DO16" s="48"/>
      <c r="DP16" s="11"/>
      <c r="DQ16" s="35" t="s">
        <v>6</v>
      </c>
      <c r="DR16" s="35" t="s">
        <v>9</v>
      </c>
      <c r="DS16" s="11"/>
      <c r="DT16" s="16">
        <f>DT9+DU12*COS(DU13*PI()/180)</f>
        <v>245.09879167467702</v>
      </c>
      <c r="DU16" s="16">
        <f>DU9+DU12*SIN(DU13*PI()/180)</f>
        <v>82.16114468560231</v>
      </c>
      <c r="DV16" s="11"/>
      <c r="DW16" s="16">
        <f>-DT16</f>
        <v>-245.09879167467702</v>
      </c>
      <c r="DX16" s="16">
        <f>DU16</f>
        <v>82.16114468560231</v>
      </c>
    </row>
    <row r="17" spans="3:128" ht="12.75">
      <c r="C17" s="45" t="s">
        <v>131</v>
      </c>
      <c r="D17" s="44">
        <v>40</v>
      </c>
      <c r="F17" s="11"/>
      <c r="G17" s="9">
        <f t="shared" si="5"/>
        <v>14</v>
      </c>
      <c r="H17" s="8">
        <f t="shared" si="1"/>
        <v>159.78843421434624</v>
      </c>
      <c r="I17" s="8">
        <f t="shared" si="2"/>
        <v>8.225344450388702</v>
      </c>
      <c r="J17" s="8">
        <f t="shared" si="3"/>
        <v>32.99005469338388</v>
      </c>
      <c r="K17" s="8">
        <f t="shared" si="4"/>
        <v>192.77848890773012</v>
      </c>
      <c r="L17" s="8">
        <v>55</v>
      </c>
      <c r="M17" s="8">
        <v>25</v>
      </c>
      <c r="N17" s="8"/>
      <c r="O17" s="8"/>
      <c r="P17" s="64"/>
      <c r="Q17" s="11"/>
      <c r="R17" s="79" t="s">
        <v>39</v>
      </c>
      <c r="S17" s="79"/>
      <c r="T17" s="11"/>
      <c r="U17" s="20"/>
      <c r="V17" s="20"/>
      <c r="W17" s="11"/>
      <c r="X17" s="10" t="s">
        <v>6</v>
      </c>
      <c r="Y17" s="10" t="s">
        <v>9</v>
      </c>
      <c r="Z17" s="65"/>
      <c r="AA17" s="10" t="s">
        <v>6</v>
      </c>
      <c r="AB17" s="10" t="s">
        <v>9</v>
      </c>
      <c r="AC17" s="11"/>
      <c r="AD17" s="15">
        <v>7</v>
      </c>
      <c r="AE17" s="20">
        <f t="shared" si="6"/>
        <v>252.83333333333334</v>
      </c>
      <c r="AF17" s="20">
        <f>0.5*$AF$2</f>
        <v>9.5</v>
      </c>
      <c r="AG17" s="11"/>
      <c r="AH17" s="11"/>
      <c r="AI17" s="11"/>
      <c r="AJ17" s="11"/>
      <c r="AK17" s="15">
        <v>7</v>
      </c>
      <c r="AL17" s="20">
        <f t="shared" si="7"/>
        <v>238.33333333333334</v>
      </c>
      <c r="AM17" s="20">
        <f>-0.5*$AM$2</f>
        <v>-5</v>
      </c>
      <c r="AN17" s="11"/>
      <c r="AO17" s="11"/>
      <c r="AP17" s="11"/>
      <c r="AQ17" s="11"/>
      <c r="AR17" s="11"/>
      <c r="AS17" s="11"/>
      <c r="AT17" s="79" t="s">
        <v>69</v>
      </c>
      <c r="AU17" s="79"/>
      <c r="AV17" s="11"/>
      <c r="AW17" s="20"/>
      <c r="AX17" s="20"/>
      <c r="AY17" s="11"/>
      <c r="AZ17" s="10" t="s">
        <v>6</v>
      </c>
      <c r="BA17" s="10" t="s">
        <v>9</v>
      </c>
      <c r="BB17" s="11"/>
      <c r="BC17" s="10" t="s">
        <v>6</v>
      </c>
      <c r="BD17" s="10" t="s">
        <v>9</v>
      </c>
      <c r="BE17" s="11"/>
      <c r="BF17" s="15">
        <v>7</v>
      </c>
      <c r="BG17" s="20">
        <f t="shared" si="8"/>
        <v>-252.83333333333334</v>
      </c>
      <c r="BH17" s="20">
        <f>0.5*$AF$2</f>
        <v>9.5</v>
      </c>
      <c r="BI17" s="11"/>
      <c r="BJ17" s="11"/>
      <c r="BK17" s="11"/>
      <c r="BL17" s="11"/>
      <c r="BM17" s="15">
        <v>7</v>
      </c>
      <c r="BN17" s="20">
        <f t="shared" si="9"/>
        <v>-238.33333333333334</v>
      </c>
      <c r="BO17" s="20">
        <f>-0.5*$BO$2</f>
        <v>-5</v>
      </c>
      <c r="BP17" s="11"/>
      <c r="BQ17" s="11"/>
      <c r="BR17" s="11"/>
      <c r="BS17" s="11"/>
      <c r="BT17" s="38"/>
      <c r="BU17" s="40"/>
      <c r="BV17" s="38"/>
      <c r="BW17" s="38"/>
      <c r="BX17" s="11"/>
      <c r="BY17" s="38"/>
      <c r="BZ17" s="40"/>
      <c r="CA17" s="38"/>
      <c r="CB17" s="38"/>
      <c r="CC17" s="11"/>
      <c r="CD17" s="38"/>
      <c r="CE17" s="38"/>
      <c r="CF17" s="11"/>
      <c r="CG17" s="38"/>
      <c r="CH17" s="38"/>
      <c r="CI17" s="11"/>
      <c r="CJ17" s="11"/>
      <c r="CK17" s="11"/>
      <c r="CL17" s="38"/>
      <c r="CM17" s="38"/>
      <c r="CN17" s="11"/>
      <c r="CO17" s="18">
        <f>CA28</f>
        <v>228.17647832942552</v>
      </c>
      <c r="CP17" s="18">
        <f>CB28</f>
        <v>-41.99999999999999</v>
      </c>
      <c r="CQ17" s="11"/>
      <c r="CR17" s="40"/>
      <c r="CS17" s="40"/>
      <c r="CT17" s="11"/>
      <c r="CU17" s="38"/>
      <c r="CV17" s="38"/>
      <c r="CW17" s="38"/>
      <c r="CX17" s="11"/>
      <c r="CY17" s="38"/>
      <c r="CZ17" s="38"/>
      <c r="DA17" s="38"/>
      <c r="DB17" s="11"/>
      <c r="DC17" s="38"/>
      <c r="DD17" s="38"/>
      <c r="DE17" s="11"/>
      <c r="DF17" s="38"/>
      <c r="DG17" s="38"/>
      <c r="DH17" s="11"/>
      <c r="DI17" s="18">
        <f>DI11</f>
        <v>86</v>
      </c>
      <c r="DJ17" s="18">
        <f>DJ11</f>
        <v>165.7078889120432</v>
      </c>
      <c r="DK17" s="48"/>
      <c r="DL17" s="15">
        <v>1</v>
      </c>
      <c r="DM17" s="18">
        <f>DM14</f>
        <v>43</v>
      </c>
      <c r="DN17" s="18">
        <f>DJ18</f>
        <v>180.7078889120432</v>
      </c>
      <c r="DO17" s="65"/>
      <c r="DP17" s="15">
        <v>1</v>
      </c>
      <c r="DQ17" s="18">
        <f>-DM17</f>
        <v>-43</v>
      </c>
      <c r="DR17" s="18">
        <f>DN17</f>
        <v>180.7078889120432</v>
      </c>
      <c r="DS17" s="11"/>
      <c r="DT17" s="11"/>
      <c r="DU17" s="11"/>
      <c r="DV17" s="11"/>
      <c r="DW17" s="11"/>
      <c r="DX17" s="11"/>
    </row>
    <row r="18" spans="3:128" ht="12.75">
      <c r="C18" s="45" t="s">
        <v>147</v>
      </c>
      <c r="D18" s="44">
        <v>20</v>
      </c>
      <c r="F18" s="11"/>
      <c r="G18" s="9">
        <f t="shared" si="5"/>
        <v>15</v>
      </c>
      <c r="H18" s="8">
        <f t="shared" si="1"/>
        <v>159.75782510846662</v>
      </c>
      <c r="I18" s="8">
        <f t="shared" si="2"/>
        <v>8.799847533485705</v>
      </c>
      <c r="J18" s="8">
        <f t="shared" si="3"/>
        <v>32.84147809382832</v>
      </c>
      <c r="K18" s="8">
        <f t="shared" si="4"/>
        <v>192.59930320229495</v>
      </c>
      <c r="L18" s="8">
        <v>56</v>
      </c>
      <c r="M18" s="8">
        <v>24</v>
      </c>
      <c r="N18" s="8"/>
      <c r="O18" s="8"/>
      <c r="P18" s="64"/>
      <c r="Q18" s="11"/>
      <c r="R18" s="10" t="s">
        <v>6</v>
      </c>
      <c r="S18" s="10" t="s">
        <v>9</v>
      </c>
      <c r="T18" s="11"/>
      <c r="U18" s="20">
        <f>V12+0.5*V3*V6</f>
        <v>240.51943266163386</v>
      </c>
      <c r="V18" s="20">
        <f>V13-0.5*V3*V7</f>
        <v>14.976680806039361</v>
      </c>
      <c r="W18" s="11"/>
      <c r="X18" s="20" t="e">
        <f>IF(Y3&lt;&gt;0,V12-Y3*V7,NA())</f>
        <v>#N/A</v>
      </c>
      <c r="Y18" s="20" t="e">
        <f>IF(Y3&lt;&gt;0,V13-Y3*V6,NA())</f>
        <v>#N/A</v>
      </c>
      <c r="Z18" s="65"/>
      <c r="AA18" s="20" t="e">
        <f>IF(AB3&lt;&gt;0,V12-AB3*V7,NA())</f>
        <v>#N/A</v>
      </c>
      <c r="AB18" s="20" t="e">
        <f>IF(AB3&lt;&gt;0,-V13+AB3*V6,NA())</f>
        <v>#N/A</v>
      </c>
      <c r="AC18" s="11"/>
      <c r="AD18" s="15">
        <v>7</v>
      </c>
      <c r="AE18" s="20">
        <f t="shared" si="6"/>
        <v>252.83333333333334</v>
      </c>
      <c r="AF18" s="20">
        <f>-0.5*$AF$2</f>
        <v>-9.5</v>
      </c>
      <c r="AG18" s="11"/>
      <c r="AH18" s="11"/>
      <c r="AI18" s="11"/>
      <c r="AJ18" s="11"/>
      <c r="AK18" s="15">
        <v>7</v>
      </c>
      <c r="AL18" s="20">
        <f t="shared" si="7"/>
        <v>238.33333333333334</v>
      </c>
      <c r="AM18" s="20">
        <f>0.5*$AM$2</f>
        <v>5</v>
      </c>
      <c r="AN18" s="11"/>
      <c r="AO18" s="11"/>
      <c r="AP18" s="11"/>
      <c r="AQ18" s="11"/>
      <c r="AR18" s="11"/>
      <c r="AS18" s="11"/>
      <c r="AT18" s="10" t="s">
        <v>6</v>
      </c>
      <c r="AU18" s="10" t="s">
        <v>9</v>
      </c>
      <c r="AV18" s="11"/>
      <c r="AW18" s="20">
        <f>AX12+0.5*AX3*AX6</f>
        <v>-240.51943266163386</v>
      </c>
      <c r="AX18" s="20">
        <f>AX13-0.5*AX3*AX7</f>
        <v>14.976680806039361</v>
      </c>
      <c r="AY18" s="11"/>
      <c r="AZ18" s="20" t="e">
        <f>IF(BA3&lt;&gt;0,AX12+BA3*AX7,NA())</f>
        <v>#N/A</v>
      </c>
      <c r="BA18" s="20" t="e">
        <f>IF(BA3&lt;&gt;0,AX13+BA3*AX6,NA())</f>
        <v>#N/A</v>
      </c>
      <c r="BB18" s="11"/>
      <c r="BC18" s="20">
        <f>IF(BD3&lt;&gt;0,AX12+BD3*AX7,NA())</f>
        <v>-225.24364798656296</v>
      </c>
      <c r="BD18" s="20">
        <f>IF(BD3&lt;&gt;0,-AX13-BD3*AX6,NA())</f>
        <v>-21.772484433246916</v>
      </c>
      <c r="BE18" s="11"/>
      <c r="BF18" s="15">
        <v>7</v>
      </c>
      <c r="BG18" s="20">
        <f t="shared" si="8"/>
        <v>-252.83333333333334</v>
      </c>
      <c r="BH18" s="20">
        <f>-0.5*$AF$2</f>
        <v>-9.5</v>
      </c>
      <c r="BI18" s="11"/>
      <c r="BJ18" s="11"/>
      <c r="BK18" s="11"/>
      <c r="BL18" s="11"/>
      <c r="BM18" s="15">
        <v>7</v>
      </c>
      <c r="BN18" s="20">
        <f t="shared" si="9"/>
        <v>-238.33333333333334</v>
      </c>
      <c r="BO18" s="20">
        <f>0.5*$BO$2</f>
        <v>5</v>
      </c>
      <c r="BP18" s="11"/>
      <c r="BQ18" s="11"/>
      <c r="BR18" s="11"/>
      <c r="BS18" s="11"/>
      <c r="BT18" s="12" t="s">
        <v>3</v>
      </c>
      <c r="BU18" s="36">
        <f>SQRT(($BV$2-$BV$3)^2+($BW$2-$BW$3)^2)</f>
        <v>5.176478329425516</v>
      </c>
      <c r="BV18" s="42"/>
      <c r="BW18" s="42"/>
      <c r="BX18" s="11"/>
      <c r="BY18" s="12" t="s">
        <v>3</v>
      </c>
      <c r="BZ18" s="36">
        <f>SQRT(($CA$2-$CA$3)^2+($CB$2-$CB$3)^2)</f>
        <v>10.176478329425516</v>
      </c>
      <c r="CA18" s="42"/>
      <c r="CB18" s="42"/>
      <c r="CC18" s="11"/>
      <c r="CD18" s="38"/>
      <c r="CE18" s="38"/>
      <c r="CF18" s="11"/>
      <c r="CG18" s="38"/>
      <c r="CH18" s="38"/>
      <c r="CI18" s="11"/>
      <c r="CJ18" s="11"/>
      <c r="CK18" s="11"/>
      <c r="CL18" s="18">
        <f aca="true" t="shared" si="31" ref="CL18:CL27">-CL7</f>
        <v>0</v>
      </c>
      <c r="CM18" s="18">
        <f aca="true" t="shared" si="32" ref="CM18:CM27">CM7</f>
        <v>95.70788891204319</v>
      </c>
      <c r="CN18" s="11"/>
      <c r="CO18" s="14" t="s">
        <v>105</v>
      </c>
      <c r="CP18" s="18">
        <f>-CP6</f>
        <v>-95.70788891204319</v>
      </c>
      <c r="CQ18" s="11"/>
      <c r="CR18" s="41"/>
      <c r="CS18" s="40"/>
      <c r="CT18" s="11"/>
      <c r="CU18" s="15">
        <v>90</v>
      </c>
      <c r="CV18" s="20">
        <f>$CW$4+$CW$3*SIN(CU18*PI()/180)</f>
        <v>253.17647832942552</v>
      </c>
      <c r="CW18" s="20">
        <f>$CW$5+$CW$3*COS(CU18*PI()/180)</f>
        <v>95.70788891204319</v>
      </c>
      <c r="CX18" s="11"/>
      <c r="CY18" s="15">
        <v>90</v>
      </c>
      <c r="CZ18" s="20">
        <f>$DA$4+$DA$3*SIN(CY18*PI()/180)</f>
        <v>248.17647832942552</v>
      </c>
      <c r="DA18" s="20">
        <f>$DA$5-$DA$3*COS(CY18*PI()/180)</f>
        <v>-95.70788891204319</v>
      </c>
      <c r="DB18" s="11"/>
      <c r="DC18" s="20">
        <f t="shared" si="27"/>
        <v>-253.17647832942552</v>
      </c>
      <c r="DD18" s="20">
        <f t="shared" si="28"/>
        <v>95.70788891204319</v>
      </c>
      <c r="DE18" s="11"/>
      <c r="DF18" s="20">
        <f t="shared" si="29"/>
        <v>-248.17647832942552</v>
      </c>
      <c r="DG18" s="20">
        <f t="shared" si="30"/>
        <v>-95.70788891204319</v>
      </c>
      <c r="DH18" s="11"/>
      <c r="DI18" s="18">
        <f>DI17</f>
        <v>86</v>
      </c>
      <c r="DJ18" s="18">
        <f>DJ14+0.5*(DJ10-DJ3)</f>
        <v>180.7078889120432</v>
      </c>
      <c r="DK18" s="65"/>
      <c r="DL18" s="15">
        <v>2</v>
      </c>
      <c r="DM18" s="18">
        <f>DM17</f>
        <v>43</v>
      </c>
      <c r="DN18" s="43">
        <f>DJ26</f>
        <v>120.70788891204319</v>
      </c>
      <c r="DO18" s="11"/>
      <c r="DP18" s="15">
        <v>2</v>
      </c>
      <c r="DQ18" s="18">
        <f>-DM18</f>
        <v>-43</v>
      </c>
      <c r="DR18" s="18">
        <f>DN18</f>
        <v>120.70788891204319</v>
      </c>
      <c r="DS18" s="11"/>
      <c r="DT18" s="11"/>
      <c r="DU18" s="11"/>
      <c r="DV18" s="11"/>
      <c r="DW18" s="11"/>
      <c r="DX18" s="11"/>
    </row>
    <row r="19" spans="3:128" ht="12.75">
      <c r="C19" s="45" t="s">
        <v>129</v>
      </c>
      <c r="D19" s="44">
        <v>10</v>
      </c>
      <c r="F19" s="11"/>
      <c r="G19" s="9">
        <f t="shared" si="5"/>
        <v>16</v>
      </c>
      <c r="H19" s="8">
        <f t="shared" si="1"/>
        <v>159.72530106272586</v>
      </c>
      <c r="I19" s="8">
        <f t="shared" si="2"/>
        <v>9.371670097777972</v>
      </c>
      <c r="J19" s="8">
        <f t="shared" si="3"/>
        <v>32.68289766190284</v>
      </c>
      <c r="K19" s="8">
        <f t="shared" si="4"/>
        <v>192.4081987246287</v>
      </c>
      <c r="L19" s="8">
        <v>57</v>
      </c>
      <c r="M19" s="8">
        <v>23</v>
      </c>
      <c r="N19" s="8"/>
      <c r="O19" s="8"/>
      <c r="P19" s="64"/>
      <c r="Q19" s="11"/>
      <c r="R19" s="20">
        <f>-F3+F6+S5-S3</f>
        <v>86</v>
      </c>
      <c r="S19" s="20">
        <f>-((S4/2)+S12)</f>
        <v>-42</v>
      </c>
      <c r="T19" s="11"/>
      <c r="U19" s="20">
        <f>R16+V2-0.5*V4*V8</f>
        <v>243.83333333333334</v>
      </c>
      <c r="V19" s="20">
        <f>0.5*V4</f>
        <v>11</v>
      </c>
      <c r="W19" s="11"/>
      <c r="X19" s="20" t="e">
        <f>IF(Y3&lt;&gt;0,V12+Y8*V7-Y3*V7,NA())</f>
        <v>#N/A</v>
      </c>
      <c r="Y19" s="20" t="e">
        <f>IF(Y3&lt;&gt;0,V13+Y8*V6-Y3*V6,NA())</f>
        <v>#N/A</v>
      </c>
      <c r="Z19" s="65"/>
      <c r="AA19" s="20" t="e">
        <f>IF(AB3&lt;&gt;0,V12+AB8*V7-AB3*V7,NA())</f>
        <v>#N/A</v>
      </c>
      <c r="AB19" s="20" t="e">
        <f>IF(AB3&lt;&gt;0,-V13-AB8*V6+AB3*V6,NA())</f>
        <v>#N/A</v>
      </c>
      <c r="AC19" s="48"/>
      <c r="AD19" s="15">
        <v>8</v>
      </c>
      <c r="AE19" s="20">
        <f t="shared" si="6"/>
        <v>253.83333333333334</v>
      </c>
      <c r="AF19" s="20">
        <f>0.5*$AF$2</f>
        <v>9.5</v>
      </c>
      <c r="AG19" s="11"/>
      <c r="AH19" s="11"/>
      <c r="AI19" s="11"/>
      <c r="AJ19" s="11"/>
      <c r="AK19" s="15">
        <v>8</v>
      </c>
      <c r="AL19" s="20">
        <f t="shared" si="7"/>
        <v>237.83333333333334</v>
      </c>
      <c r="AM19" s="20">
        <f>-0.5*$AM$2</f>
        <v>-5</v>
      </c>
      <c r="AN19" s="11"/>
      <c r="AO19" s="11"/>
      <c r="AP19" s="11"/>
      <c r="AQ19" s="11"/>
      <c r="AR19" s="11"/>
      <c r="AS19" s="11"/>
      <c r="AT19" s="20">
        <f>AT15</f>
        <v>-86</v>
      </c>
      <c r="AU19" s="20">
        <f>-((AU4/2)+AU12)</f>
        <v>-42</v>
      </c>
      <c r="AV19" s="11"/>
      <c r="AW19" s="20">
        <f>AT16+AX2-0.5*AX4*AX8</f>
        <v>-243.83333333333334</v>
      </c>
      <c r="AX19" s="20">
        <f>0.5*AX4</f>
        <v>11</v>
      </c>
      <c r="AY19" s="11"/>
      <c r="AZ19" s="20" t="e">
        <f>IF(BA3&lt;&gt;0,AX12-BA8*AX7+BA3*AX7,NA())</f>
        <v>#N/A</v>
      </c>
      <c r="BA19" s="20" t="e">
        <f>IF(BA3&lt;&gt;0,AX13-BA8*AX6+BA3*AX6,NA())</f>
        <v>#N/A</v>
      </c>
      <c r="BB19" s="11"/>
      <c r="BC19" s="20">
        <f>IF(BD3&lt;&gt;0,AX12-BD8*AX7+BD3*AX7,NA())</f>
        <v>-271.3369247624055</v>
      </c>
      <c r="BD19" s="20">
        <f>IF(BD3&lt;&gt;0,-AX13+BD8*AX6-BD3*AX6,NA())</f>
        <v>-60.183548413115716</v>
      </c>
      <c r="BE19" s="11"/>
      <c r="BF19" s="15">
        <v>8</v>
      </c>
      <c r="BG19" s="20">
        <f t="shared" si="8"/>
        <v>-253.83333333333334</v>
      </c>
      <c r="BH19" s="20">
        <f>0.5*$AF$2</f>
        <v>9.5</v>
      </c>
      <c r="BI19" s="11"/>
      <c r="BJ19" s="11"/>
      <c r="BK19" s="11"/>
      <c r="BL19" s="11"/>
      <c r="BM19" s="15">
        <v>8</v>
      </c>
      <c r="BN19" s="20">
        <f t="shared" si="9"/>
        <v>-237.83333333333334</v>
      </c>
      <c r="BO19" s="20">
        <f>-0.5*$BO$2</f>
        <v>-5</v>
      </c>
      <c r="BP19" s="11"/>
      <c r="BQ19" s="11"/>
      <c r="BR19" s="11"/>
      <c r="BS19" s="11"/>
      <c r="BT19" s="15">
        <v>0</v>
      </c>
      <c r="BU19" s="18">
        <f>V5</f>
        <v>39.8055710922652</v>
      </c>
      <c r="BV19" s="20">
        <f aca="true" t="shared" si="33" ref="BV19:BV28">$BV$2+$BU$18*SIN(BU19*PI()/180)</f>
        <v>221.31390067169946</v>
      </c>
      <c r="BW19" s="20">
        <f aca="true" t="shared" si="34" ref="BW19:BW28">$BW$2-$BU$18*COS(BU19*PI()/180)</f>
        <v>38.023319193960646</v>
      </c>
      <c r="BX19" s="11"/>
      <c r="BY19" s="15">
        <v>0</v>
      </c>
      <c r="BZ19" s="18">
        <f>V5</f>
        <v>39.8055710922652</v>
      </c>
      <c r="CA19" s="20">
        <f>$CA$2+$BZ$18*SIN(BZ19*PI()/180)</f>
        <v>224.51482267002186</v>
      </c>
      <c r="CB19" s="20">
        <f>$CB$2+$BZ$18*COS(BZ19*PI()/180)</f>
        <v>-34.18221279597377</v>
      </c>
      <c r="CC19" s="11"/>
      <c r="CD19" s="20">
        <f aca="true" t="shared" si="35" ref="CD19:CD28">-BV19</f>
        <v>-221.31390067169946</v>
      </c>
      <c r="CE19" s="20">
        <f aca="true" t="shared" si="36" ref="CE19:CE28">BW19</f>
        <v>38.023319193960646</v>
      </c>
      <c r="CF19" s="11"/>
      <c r="CG19" s="20">
        <f t="shared" si="19"/>
        <v>-224.51482267002186</v>
      </c>
      <c r="CH19" s="20">
        <f t="shared" si="20"/>
        <v>-34.18221279597377</v>
      </c>
      <c r="CI19" s="11"/>
      <c r="CJ19" s="11"/>
      <c r="CK19" s="11"/>
      <c r="CL19" s="18">
        <f t="shared" si="31"/>
        <v>-11.842603918377389</v>
      </c>
      <c r="CM19" s="18">
        <f t="shared" si="32"/>
        <v>94.97237878684746</v>
      </c>
      <c r="CN19" s="11"/>
      <c r="CO19" s="35" t="s">
        <v>6</v>
      </c>
      <c r="CP19" s="35" t="s">
        <v>9</v>
      </c>
      <c r="CQ19" s="11"/>
      <c r="CR19" s="35" t="s">
        <v>6</v>
      </c>
      <c r="CS19" s="35" t="s">
        <v>9</v>
      </c>
      <c r="CT19" s="11"/>
      <c r="CU19" s="15">
        <v>80</v>
      </c>
      <c r="CV19" s="20">
        <f aca="true" t="shared" si="37" ref="CV19:CV27">$CW$4+$CW$3*SIN(CU19*PI()/180)</f>
        <v>252.1130210402801</v>
      </c>
      <c r="CW19" s="20">
        <f aca="true" t="shared" si="38" ref="CW19:CW27">$CW$5+$CW$3*COS(CU19*PI()/180)</f>
        <v>107.86326134872832</v>
      </c>
      <c r="CX19" s="11"/>
      <c r="CY19" s="15">
        <v>80</v>
      </c>
      <c r="CZ19" s="20">
        <f aca="true" t="shared" si="39" ref="CZ19:CZ27">$DA$4+$DA$3*SIN(CY19*PI()/180)</f>
        <v>247.264943510158</v>
      </c>
      <c r="DA19" s="20">
        <f aca="true" t="shared" si="40" ref="DA19:DA27">$DA$5-$DA$3*COS(CY19*PI()/180)</f>
        <v>-106.12677957205901</v>
      </c>
      <c r="DB19" s="11"/>
      <c r="DC19" s="20">
        <f t="shared" si="27"/>
        <v>-252.1130210402801</v>
      </c>
      <c r="DD19" s="20">
        <f t="shared" si="28"/>
        <v>107.86326134872832</v>
      </c>
      <c r="DE19" s="11"/>
      <c r="DF19" s="20">
        <f t="shared" si="29"/>
        <v>-247.264943510158</v>
      </c>
      <c r="DG19" s="20">
        <f t="shared" si="30"/>
        <v>-106.12677957205901</v>
      </c>
      <c r="DH19" s="11"/>
      <c r="DI19" s="43">
        <f>DI17*0.5</f>
        <v>43</v>
      </c>
      <c r="DJ19" s="18">
        <f>DJ18</f>
        <v>180.7078889120432</v>
      </c>
      <c r="DK19" s="65"/>
      <c r="DL19" s="15"/>
      <c r="DM19" s="38"/>
      <c r="DN19" s="38"/>
      <c r="DO19" s="11"/>
      <c r="DP19" s="15"/>
      <c r="DQ19" s="38"/>
      <c r="DR19" s="38"/>
      <c r="DS19" s="11"/>
      <c r="DT19" s="11"/>
      <c r="DU19" s="11"/>
      <c r="DV19" s="11"/>
      <c r="DW19" s="11"/>
      <c r="DX19" s="11"/>
    </row>
    <row r="20" spans="3:128" ht="12.75">
      <c r="C20" s="45" t="s">
        <v>140</v>
      </c>
      <c r="D20" s="44">
        <v>60</v>
      </c>
      <c r="F20" s="11"/>
      <c r="G20" s="9">
        <f t="shared" si="5"/>
        <v>17</v>
      </c>
      <c r="H20" s="8">
        <f t="shared" si="1"/>
        <v>159.69090054519955</v>
      </c>
      <c r="I20" s="8">
        <f t="shared" si="2"/>
        <v>9.94063796057305</v>
      </c>
      <c r="J20" s="8">
        <f t="shared" si="3"/>
        <v>32.5143617027432</v>
      </c>
      <c r="K20" s="8">
        <f t="shared" si="4"/>
        <v>192.20526224794276</v>
      </c>
      <c r="L20" s="8">
        <v>58</v>
      </c>
      <c r="M20" s="8">
        <v>22</v>
      </c>
      <c r="N20" s="8"/>
      <c r="O20" s="8"/>
      <c r="P20" s="64"/>
      <c r="Q20" s="11"/>
      <c r="R20" s="20">
        <f>F3+F6+S5+S13</f>
        <v>218</v>
      </c>
      <c r="S20" s="20">
        <f>-((S4/2)+S12)</f>
        <v>-42</v>
      </c>
      <c r="T20" s="11"/>
      <c r="U20" s="79" t="s">
        <v>44</v>
      </c>
      <c r="V20" s="79"/>
      <c r="W20" s="11"/>
      <c r="X20" s="65"/>
      <c r="Y20" s="65"/>
      <c r="Z20" s="65"/>
      <c r="AA20" s="65"/>
      <c r="AB20" s="65"/>
      <c r="AC20" s="69"/>
      <c r="AD20" s="15">
        <v>8</v>
      </c>
      <c r="AE20" s="20">
        <f t="shared" si="6"/>
        <v>253.83333333333334</v>
      </c>
      <c r="AF20" s="20">
        <f>-0.5*$AF$2</f>
        <v>-9.5</v>
      </c>
      <c r="AG20" s="11"/>
      <c r="AH20" s="11"/>
      <c r="AI20" s="11"/>
      <c r="AJ20" s="11"/>
      <c r="AK20" s="15">
        <v>8</v>
      </c>
      <c r="AL20" s="20">
        <f t="shared" si="7"/>
        <v>237.83333333333334</v>
      </c>
      <c r="AM20" s="20">
        <f>0.5*$AM$2</f>
        <v>5</v>
      </c>
      <c r="AN20" s="11"/>
      <c r="AO20" s="11"/>
      <c r="AP20" s="11"/>
      <c r="AQ20" s="11"/>
      <c r="AR20" s="11"/>
      <c r="AS20" s="11"/>
      <c r="AT20" s="20">
        <f>AT16</f>
        <v>-218</v>
      </c>
      <c r="AU20" s="20">
        <f>-((AU4/2)+AU12)</f>
        <v>-42</v>
      </c>
      <c r="AV20" s="11"/>
      <c r="AW20" s="79" t="s">
        <v>72</v>
      </c>
      <c r="AX20" s="79"/>
      <c r="AY20" s="11"/>
      <c r="AZ20" s="65"/>
      <c r="BA20" s="65"/>
      <c r="BB20" s="11"/>
      <c r="BC20" s="65"/>
      <c r="BD20" s="65"/>
      <c r="BE20" s="11"/>
      <c r="BF20" s="15">
        <v>8</v>
      </c>
      <c r="BG20" s="20">
        <f t="shared" si="8"/>
        <v>-253.83333333333334</v>
      </c>
      <c r="BH20" s="20">
        <f>-0.5*$AF$2</f>
        <v>-9.5</v>
      </c>
      <c r="BI20" s="11"/>
      <c r="BJ20" s="11"/>
      <c r="BK20" s="11"/>
      <c r="BL20" s="11"/>
      <c r="BM20" s="15">
        <v>8</v>
      </c>
      <c r="BN20" s="20">
        <f t="shared" si="9"/>
        <v>-237.83333333333334</v>
      </c>
      <c r="BO20" s="20">
        <f>0.5*$BO$2</f>
        <v>5</v>
      </c>
      <c r="BP20" s="11"/>
      <c r="BQ20" s="11"/>
      <c r="BR20" s="11"/>
      <c r="BS20" s="11"/>
      <c r="BT20" s="15">
        <v>1</v>
      </c>
      <c r="BU20" s="20">
        <f aca="true" t="shared" si="41" ref="BU20:BU28">BU19+(90-$BU$7)/9</f>
        <v>45.38272985979128</v>
      </c>
      <c r="BV20" s="20">
        <f t="shared" si="33"/>
        <v>221.68469166143564</v>
      </c>
      <c r="BW20" s="20">
        <f t="shared" si="34"/>
        <v>38.364209129342186</v>
      </c>
      <c r="BX20" s="11"/>
      <c r="BY20" s="15">
        <v>1</v>
      </c>
      <c r="BZ20" s="20">
        <f aca="true" t="shared" si="42" ref="BZ20:BZ28">BZ19+(90-$BU$7)/9</f>
        <v>45.38272985979128</v>
      </c>
      <c r="CA20" s="20">
        <f aca="true" t="shared" si="43" ref="CA20:CA28">$CA$2+$BZ$18*SIN(BZ20*PI()/180)</f>
        <v>225.24376351197358</v>
      </c>
      <c r="CB20" s="20">
        <f aca="true" t="shared" si="44" ref="CB20:CB28">$CB$2+$BZ$18*COS(BZ20*PI()/180)</f>
        <v>-34.852370926533254</v>
      </c>
      <c r="CC20" s="11"/>
      <c r="CD20" s="20">
        <f t="shared" si="35"/>
        <v>-221.68469166143564</v>
      </c>
      <c r="CE20" s="20">
        <f t="shared" si="36"/>
        <v>38.364209129342186</v>
      </c>
      <c r="CF20" s="11"/>
      <c r="CG20" s="20">
        <f t="shared" si="19"/>
        <v>-225.24376351197358</v>
      </c>
      <c r="CH20" s="20">
        <f t="shared" si="20"/>
        <v>-34.852370926533254</v>
      </c>
      <c r="CI20" s="11"/>
      <c r="CJ20" s="11"/>
      <c r="CK20" s="11"/>
      <c r="CL20" s="18">
        <f t="shared" si="31"/>
        <v>-23.503188252169554</v>
      </c>
      <c r="CM20" s="18">
        <f t="shared" si="32"/>
        <v>92.77715312501822</v>
      </c>
      <c r="CN20" s="11"/>
      <c r="CO20" s="18">
        <f>CO15</f>
        <v>248.17647832942552</v>
      </c>
      <c r="CP20" s="18">
        <f>CP15</f>
        <v>-41.99999999999998</v>
      </c>
      <c r="CQ20" s="11"/>
      <c r="CR20" s="18">
        <f>-CO20</f>
        <v>-248.17647832942552</v>
      </c>
      <c r="CS20" s="18">
        <f>CP20</f>
        <v>-41.99999999999998</v>
      </c>
      <c r="CT20" s="11"/>
      <c r="CU20" s="15">
        <v>70</v>
      </c>
      <c r="CV20" s="20">
        <f t="shared" si="37"/>
        <v>248.9549617844391</v>
      </c>
      <c r="CW20" s="20">
        <f t="shared" si="38"/>
        <v>119.64929894484001</v>
      </c>
      <c r="CX20" s="11"/>
      <c r="CY20" s="15">
        <v>70</v>
      </c>
      <c r="CZ20" s="20">
        <f t="shared" si="39"/>
        <v>244.55803557658</v>
      </c>
      <c r="DA20" s="20">
        <f t="shared" si="40"/>
        <v>-116.22909751158332</v>
      </c>
      <c r="DB20" s="11"/>
      <c r="DC20" s="20">
        <f t="shared" si="27"/>
        <v>-248.9549617844391</v>
      </c>
      <c r="DD20" s="20">
        <f t="shared" si="28"/>
        <v>119.64929894484001</v>
      </c>
      <c r="DE20" s="11"/>
      <c r="DF20" s="20">
        <f t="shared" si="29"/>
        <v>-244.55803557658</v>
      </c>
      <c r="DG20" s="20">
        <f t="shared" si="30"/>
        <v>-116.22909751158332</v>
      </c>
      <c r="DH20" s="11"/>
      <c r="DI20" s="38"/>
      <c r="DJ20" s="38"/>
      <c r="DK20" s="65"/>
      <c r="DL20" s="15">
        <v>3</v>
      </c>
      <c r="DM20" s="18">
        <f>DM17+2</f>
        <v>45</v>
      </c>
      <c r="DN20" s="18">
        <f>DN17</f>
        <v>180.7078889120432</v>
      </c>
      <c r="DO20" s="65"/>
      <c r="DP20" s="15">
        <v>3</v>
      </c>
      <c r="DQ20" s="18">
        <f>-DM20</f>
        <v>-45</v>
      </c>
      <c r="DR20" s="18">
        <f>DN20</f>
        <v>180.7078889120432</v>
      </c>
      <c r="DS20" s="11"/>
      <c r="DT20" s="11"/>
      <c r="DU20" s="11"/>
      <c r="DV20" s="11"/>
      <c r="DW20" s="11"/>
      <c r="DX20" s="11"/>
    </row>
    <row r="21" spans="3:128" ht="12.75">
      <c r="C21" s="45" t="s">
        <v>132</v>
      </c>
      <c r="D21" s="44">
        <v>40</v>
      </c>
      <c r="F21" s="11"/>
      <c r="G21" s="9">
        <f t="shared" si="5"/>
        <v>18</v>
      </c>
      <c r="H21" s="8">
        <f t="shared" si="1"/>
        <v>159.65466426869187</v>
      </c>
      <c r="I21" s="8">
        <f t="shared" si="2"/>
        <v>10.506577808748212</v>
      </c>
      <c r="J21" s="8">
        <f t="shared" si="3"/>
        <v>32.33592155403522</v>
      </c>
      <c r="K21" s="8">
        <f t="shared" si="4"/>
        <v>191.9905858227271</v>
      </c>
      <c r="L21" s="8">
        <v>59</v>
      </c>
      <c r="M21" s="8">
        <v>21</v>
      </c>
      <c r="N21" s="8"/>
      <c r="O21" s="8"/>
      <c r="P21" s="64"/>
      <c r="Q21" s="11"/>
      <c r="R21" s="79" t="s">
        <v>40</v>
      </c>
      <c r="S21" s="79"/>
      <c r="T21" s="11"/>
      <c r="U21" s="21" t="s">
        <v>17</v>
      </c>
      <c r="V21" s="19">
        <f>D18</f>
        <v>20</v>
      </c>
      <c r="W21" s="11"/>
      <c r="X21" s="65"/>
      <c r="Y21" s="65"/>
      <c r="Z21" s="65"/>
      <c r="AA21" s="65"/>
      <c r="AB21" s="65"/>
      <c r="AC21" s="65"/>
      <c r="AD21" s="15">
        <v>9</v>
      </c>
      <c r="AE21" s="20">
        <f t="shared" si="6"/>
        <v>254.83333333333334</v>
      </c>
      <c r="AF21" s="20">
        <f>0.5*$AF$2</f>
        <v>9.5</v>
      </c>
      <c r="AG21" s="11"/>
      <c r="AH21" s="11"/>
      <c r="AI21" s="11"/>
      <c r="AJ21" s="11"/>
      <c r="AK21" s="15">
        <v>9</v>
      </c>
      <c r="AL21" s="20">
        <f t="shared" si="7"/>
        <v>237.33333333333334</v>
      </c>
      <c r="AM21" s="20">
        <f>-0.5*$AM$2</f>
        <v>-5</v>
      </c>
      <c r="AN21" s="11"/>
      <c r="AO21" s="11"/>
      <c r="AP21" s="11"/>
      <c r="AQ21" s="11"/>
      <c r="AR21" s="11"/>
      <c r="AS21" s="11"/>
      <c r="AT21" s="79" t="s">
        <v>70</v>
      </c>
      <c r="AU21" s="79"/>
      <c r="AV21" s="11"/>
      <c r="AW21" s="21" t="s">
        <v>17</v>
      </c>
      <c r="AX21" s="18">
        <f>V21</f>
        <v>20</v>
      </c>
      <c r="AY21" s="11"/>
      <c r="AZ21" s="65"/>
      <c r="BA21" s="65"/>
      <c r="BB21" s="11"/>
      <c r="BC21" s="65"/>
      <c r="BD21" s="65"/>
      <c r="BE21" s="11"/>
      <c r="BF21" s="15">
        <v>9</v>
      </c>
      <c r="BG21" s="20">
        <f t="shared" si="8"/>
        <v>-254.83333333333334</v>
      </c>
      <c r="BH21" s="20">
        <f>0.5*$AF$2</f>
        <v>9.5</v>
      </c>
      <c r="BI21" s="11"/>
      <c r="BJ21" s="11"/>
      <c r="BK21" s="11"/>
      <c r="BL21" s="11"/>
      <c r="BM21" s="15">
        <v>9</v>
      </c>
      <c r="BN21" s="20">
        <f t="shared" si="9"/>
        <v>-237.33333333333334</v>
      </c>
      <c r="BO21" s="20">
        <f>-0.5*$BO$2</f>
        <v>-5</v>
      </c>
      <c r="BP21" s="11"/>
      <c r="BQ21" s="11"/>
      <c r="BR21" s="11"/>
      <c r="BS21" s="11"/>
      <c r="BT21" s="15">
        <v>2</v>
      </c>
      <c r="BU21" s="20">
        <f t="shared" si="41"/>
        <v>50.95988862731737</v>
      </c>
      <c r="BV21" s="20">
        <f t="shared" si="33"/>
        <v>222.02059763227288</v>
      </c>
      <c r="BW21" s="20">
        <f t="shared" si="34"/>
        <v>38.73952111272381</v>
      </c>
      <c r="BX21" s="11"/>
      <c r="BY21" s="15">
        <v>2</v>
      </c>
      <c r="BZ21" s="20">
        <f t="shared" si="42"/>
        <v>50.95988862731737</v>
      </c>
      <c r="CA21" s="20">
        <f t="shared" si="43"/>
        <v>225.90412362852587</v>
      </c>
      <c r="CB21" s="20">
        <f t="shared" si="44"/>
        <v>-35.59019962446208</v>
      </c>
      <c r="CC21" s="11"/>
      <c r="CD21" s="20">
        <f t="shared" si="35"/>
        <v>-222.02059763227288</v>
      </c>
      <c r="CE21" s="20">
        <f t="shared" si="36"/>
        <v>38.73952111272381</v>
      </c>
      <c r="CF21" s="11"/>
      <c r="CG21" s="20">
        <f t="shared" si="19"/>
        <v>-225.90412362852587</v>
      </c>
      <c r="CH21" s="20">
        <f t="shared" si="20"/>
        <v>-35.59019962446208</v>
      </c>
      <c r="CI21" s="11"/>
      <c r="CJ21" s="11"/>
      <c r="CK21" s="11"/>
      <c r="CL21" s="18">
        <f t="shared" si="31"/>
        <v>-34.802531038783954</v>
      </c>
      <c r="CM21" s="18">
        <f t="shared" si="32"/>
        <v>89.1559523155604</v>
      </c>
      <c r="CN21" s="11"/>
      <c r="CO21" s="18">
        <f>CO20</f>
        <v>248.17647832942552</v>
      </c>
      <c r="CP21" s="18">
        <f>CP18</f>
        <v>-95.70788891204319</v>
      </c>
      <c r="CQ21" s="11"/>
      <c r="CR21" s="18">
        <f>CR20</f>
        <v>-248.17647832942552</v>
      </c>
      <c r="CS21" s="18">
        <f>CP21</f>
        <v>-95.70788891204319</v>
      </c>
      <c r="CT21" s="11"/>
      <c r="CU21" s="15">
        <v>60</v>
      </c>
      <c r="CV21" s="20">
        <f t="shared" si="37"/>
        <v>243.79825659433624</v>
      </c>
      <c r="CW21" s="20">
        <f t="shared" si="38"/>
        <v>130.7078889120432</v>
      </c>
      <c r="CX21" s="11"/>
      <c r="CY21" s="15">
        <v>60</v>
      </c>
      <c r="CZ21" s="20">
        <f t="shared" si="39"/>
        <v>240.13800255649184</v>
      </c>
      <c r="DA21" s="20">
        <f t="shared" si="40"/>
        <v>-125.70788891204319</v>
      </c>
      <c r="DB21" s="11"/>
      <c r="DC21" s="20">
        <f t="shared" si="27"/>
        <v>-243.79825659433624</v>
      </c>
      <c r="DD21" s="20">
        <f t="shared" si="28"/>
        <v>130.7078889120432</v>
      </c>
      <c r="DE21" s="11"/>
      <c r="DF21" s="20">
        <f t="shared" si="29"/>
        <v>-240.13800255649184</v>
      </c>
      <c r="DG21" s="20">
        <f t="shared" si="30"/>
        <v>-125.70788891204319</v>
      </c>
      <c r="DH21" s="11"/>
      <c r="DI21" s="18">
        <f>-DI17</f>
        <v>-86</v>
      </c>
      <c r="DJ21" s="18">
        <f>DJ17</f>
        <v>165.7078889120432</v>
      </c>
      <c r="DK21" s="11"/>
      <c r="DL21" s="15">
        <v>4</v>
      </c>
      <c r="DM21" s="18">
        <f>DM20</f>
        <v>45</v>
      </c>
      <c r="DN21" s="43">
        <f>DN18</f>
        <v>120.70788891204319</v>
      </c>
      <c r="DO21" s="11"/>
      <c r="DP21" s="15">
        <v>4</v>
      </c>
      <c r="DQ21" s="18">
        <f>-DM21</f>
        <v>-45</v>
      </c>
      <c r="DR21" s="18">
        <f>DN21</f>
        <v>120.70788891204319</v>
      </c>
      <c r="DS21" s="11"/>
      <c r="DT21" s="11"/>
      <c r="DU21" s="11"/>
      <c r="DV21" s="11"/>
      <c r="DW21" s="11"/>
      <c r="DX21" s="11"/>
    </row>
    <row r="22" spans="3:128" ht="12.75">
      <c r="C22" s="45" t="s">
        <v>141</v>
      </c>
      <c r="D22" s="44">
        <v>19</v>
      </c>
      <c r="F22" s="11"/>
      <c r="G22" s="9">
        <f t="shared" si="5"/>
        <v>19</v>
      </c>
      <c r="H22" s="8">
        <f t="shared" si="1"/>
        <v>159.61663514679378</v>
      </c>
      <c r="I22" s="8">
        <f t="shared" si="2"/>
        <v>11.069317251543326</v>
      </c>
      <c r="J22" s="8">
        <f t="shared" si="3"/>
        <v>32.147631570376774</v>
      </c>
      <c r="K22" s="8">
        <f t="shared" si="4"/>
        <v>191.76426671717056</v>
      </c>
      <c r="L22" s="8">
        <v>60</v>
      </c>
      <c r="M22" s="8">
        <v>20</v>
      </c>
      <c r="N22" s="8"/>
      <c r="O22" s="8"/>
      <c r="P22" s="64"/>
      <c r="Q22" s="11"/>
      <c r="R22" s="10" t="s">
        <v>6</v>
      </c>
      <c r="S22" s="10" t="s">
        <v>9</v>
      </c>
      <c r="T22" s="11"/>
      <c r="U22" s="10" t="s">
        <v>6</v>
      </c>
      <c r="V22" s="10" t="s">
        <v>9</v>
      </c>
      <c r="W22" s="11"/>
      <c r="X22" s="65"/>
      <c r="Y22" s="65"/>
      <c r="Z22" s="65"/>
      <c r="AA22" s="65"/>
      <c r="AB22" s="65"/>
      <c r="AC22" s="11"/>
      <c r="AD22" s="15">
        <v>9</v>
      </c>
      <c r="AE22" s="20">
        <f t="shared" si="6"/>
        <v>254.83333333333334</v>
      </c>
      <c r="AF22" s="20">
        <f>-0.5*$AF$2</f>
        <v>-9.5</v>
      </c>
      <c r="AG22" s="11"/>
      <c r="AH22" s="11"/>
      <c r="AI22" s="11"/>
      <c r="AJ22" s="11"/>
      <c r="AK22" s="15">
        <v>9</v>
      </c>
      <c r="AL22" s="20">
        <f t="shared" si="7"/>
        <v>237.33333333333334</v>
      </c>
      <c r="AM22" s="20">
        <f>0.5*$AM$2</f>
        <v>5</v>
      </c>
      <c r="AN22" s="11"/>
      <c r="AO22" s="11"/>
      <c r="AP22" s="11"/>
      <c r="AQ22" s="11"/>
      <c r="AR22" s="11"/>
      <c r="AS22" s="11"/>
      <c r="AT22" s="10" t="s">
        <v>6</v>
      </c>
      <c r="AU22" s="10" t="s">
        <v>9</v>
      </c>
      <c r="AV22" s="11"/>
      <c r="AW22" s="10" t="s">
        <v>6</v>
      </c>
      <c r="AX22" s="10" t="s">
        <v>9</v>
      </c>
      <c r="AY22" s="11"/>
      <c r="AZ22" s="65"/>
      <c r="BA22" s="65"/>
      <c r="BB22" s="11"/>
      <c r="BC22" s="65"/>
      <c r="BD22" s="65"/>
      <c r="BE22" s="11"/>
      <c r="BF22" s="15">
        <v>9</v>
      </c>
      <c r="BG22" s="20">
        <f t="shared" si="8"/>
        <v>-254.83333333333334</v>
      </c>
      <c r="BH22" s="20">
        <f>-0.5*$AF$2</f>
        <v>-9.5</v>
      </c>
      <c r="BI22" s="11"/>
      <c r="BJ22" s="11"/>
      <c r="BK22" s="11"/>
      <c r="BL22" s="11"/>
      <c r="BM22" s="15">
        <v>9</v>
      </c>
      <c r="BN22" s="20">
        <f t="shared" si="9"/>
        <v>-237.33333333333334</v>
      </c>
      <c r="BO22" s="20">
        <f>0.5*$BO$2</f>
        <v>5</v>
      </c>
      <c r="BP22" s="11"/>
      <c r="BQ22" s="11"/>
      <c r="BR22" s="11"/>
      <c r="BS22" s="11"/>
      <c r="BT22" s="15">
        <v>3</v>
      </c>
      <c r="BU22" s="20">
        <f t="shared" si="41"/>
        <v>56.537047394843455</v>
      </c>
      <c r="BV22" s="20">
        <f t="shared" si="33"/>
        <v>222.3184383761456</v>
      </c>
      <c r="BW22" s="20">
        <f t="shared" si="34"/>
        <v>39.145701857470904</v>
      </c>
      <c r="BX22" s="11"/>
      <c r="BY22" s="15">
        <v>3</v>
      </c>
      <c r="BZ22" s="20">
        <f t="shared" si="42"/>
        <v>56.537047394843455</v>
      </c>
      <c r="CA22" s="20">
        <f t="shared" si="43"/>
        <v>226.4896510243253</v>
      </c>
      <c r="CB22" s="20">
        <f t="shared" si="44"/>
        <v>-36.38871345639527</v>
      </c>
      <c r="CC22" s="11"/>
      <c r="CD22" s="20">
        <f t="shared" si="35"/>
        <v>-222.3184383761456</v>
      </c>
      <c r="CE22" s="20">
        <f t="shared" si="36"/>
        <v>39.145701857470904</v>
      </c>
      <c r="CF22" s="11"/>
      <c r="CG22" s="20">
        <f t="shared" si="19"/>
        <v>-226.4896510243253</v>
      </c>
      <c r="CH22" s="20">
        <f t="shared" si="20"/>
        <v>-36.38871345639527</v>
      </c>
      <c r="CI22" s="11"/>
      <c r="CJ22" s="11"/>
      <c r="CK22" s="11"/>
      <c r="CL22" s="18">
        <f t="shared" si="31"/>
        <v>-45.566962560455735</v>
      </c>
      <c r="CM22" s="18">
        <f t="shared" si="32"/>
        <v>84.1644338364729</v>
      </c>
      <c r="CN22" s="11"/>
      <c r="CO22" s="38"/>
      <c r="CP22" s="38"/>
      <c r="CQ22" s="11"/>
      <c r="CR22" s="38"/>
      <c r="CS22" s="38"/>
      <c r="CT22" s="11"/>
      <c r="CU22" s="15">
        <v>50</v>
      </c>
      <c r="CV22" s="20">
        <f t="shared" si="37"/>
        <v>236.79958934775397</v>
      </c>
      <c r="CW22" s="20">
        <f t="shared" si="38"/>
        <v>140.70302159010095</v>
      </c>
      <c r="CX22" s="11"/>
      <c r="CY22" s="15">
        <v>50</v>
      </c>
      <c r="CZ22" s="20">
        <f t="shared" si="39"/>
        <v>234.1391449165642</v>
      </c>
      <c r="DA22" s="20">
        <f t="shared" si="40"/>
        <v>-134.27514549323556</v>
      </c>
      <c r="DB22" s="11"/>
      <c r="DC22" s="20">
        <f t="shared" si="27"/>
        <v>-236.79958934775397</v>
      </c>
      <c r="DD22" s="20">
        <f t="shared" si="28"/>
        <v>140.70302159010095</v>
      </c>
      <c r="DE22" s="11"/>
      <c r="DF22" s="20">
        <f t="shared" si="29"/>
        <v>-234.1391449165642</v>
      </c>
      <c r="DG22" s="20">
        <f t="shared" si="30"/>
        <v>-134.27514549323556</v>
      </c>
      <c r="DH22" s="11"/>
      <c r="DI22" s="18">
        <f>-DI18</f>
        <v>-86</v>
      </c>
      <c r="DJ22" s="18">
        <f>DJ18</f>
        <v>180.7078889120432</v>
      </c>
      <c r="DK22" s="65"/>
      <c r="DL22" s="15"/>
      <c r="DM22" s="38"/>
      <c r="DN22" s="38"/>
      <c r="DO22" s="11"/>
      <c r="DP22" s="15"/>
      <c r="DQ22" s="38"/>
      <c r="DR22" s="38"/>
      <c r="DS22" s="11"/>
      <c r="DT22" s="11"/>
      <c r="DU22" s="11"/>
      <c r="DV22" s="11"/>
      <c r="DW22" s="11"/>
      <c r="DX22" s="11"/>
    </row>
    <row r="23" spans="3:128" ht="12.75">
      <c r="C23" s="45" t="s">
        <v>142</v>
      </c>
      <c r="D23" s="44">
        <v>10</v>
      </c>
      <c r="F23" s="11"/>
      <c r="G23" s="9">
        <f t="shared" si="5"/>
        <v>20</v>
      </c>
      <c r="H23" s="8">
        <f t="shared" si="1"/>
        <v>159.5768582474375</v>
      </c>
      <c r="I23" s="8">
        <f t="shared" si="2"/>
        <v>11.628684873072736</v>
      </c>
      <c r="J23" s="8">
        <f t="shared" si="3"/>
        <v>31.949549106720887</v>
      </c>
      <c r="K23" s="8">
        <f t="shared" si="4"/>
        <v>191.5264073541584</v>
      </c>
      <c r="L23" s="8">
        <v>61</v>
      </c>
      <c r="M23" s="8">
        <v>19</v>
      </c>
      <c r="N23" s="8"/>
      <c r="O23" s="8"/>
      <c r="P23" s="64"/>
      <c r="Q23" s="11"/>
      <c r="R23" s="20">
        <f>S2</f>
        <v>138.05573154623917</v>
      </c>
      <c r="S23" s="20">
        <v>0</v>
      </c>
      <c r="T23" s="11"/>
      <c r="U23" s="20">
        <f>R20</f>
        <v>218</v>
      </c>
      <c r="V23" s="20">
        <f>S20</f>
        <v>-42</v>
      </c>
      <c r="W23" s="11"/>
      <c r="X23" s="65"/>
      <c r="Y23" s="65"/>
      <c r="Z23" s="65"/>
      <c r="AA23" s="65"/>
      <c r="AB23" s="65"/>
      <c r="AC23" s="11"/>
      <c r="AD23" s="15">
        <v>10</v>
      </c>
      <c r="AE23" s="20">
        <f t="shared" si="6"/>
        <v>255.83333333333334</v>
      </c>
      <c r="AF23" s="20">
        <f>0.5*$AF$2</f>
        <v>9.5</v>
      </c>
      <c r="AG23" s="11"/>
      <c r="AH23" s="11"/>
      <c r="AI23" s="11"/>
      <c r="AJ23" s="11"/>
      <c r="AK23" s="15">
        <v>10</v>
      </c>
      <c r="AL23" s="20">
        <f t="shared" si="7"/>
        <v>236.83333333333334</v>
      </c>
      <c r="AM23" s="20">
        <f>-0.5*$AM$2</f>
        <v>-5</v>
      </c>
      <c r="AN23" s="11"/>
      <c r="AO23" s="11"/>
      <c r="AP23" s="11"/>
      <c r="AQ23" s="11"/>
      <c r="AR23" s="11"/>
      <c r="AS23" s="11"/>
      <c r="AT23" s="20">
        <f>AU2</f>
        <v>-138.05573154623917</v>
      </c>
      <c r="AU23" s="20">
        <v>0</v>
      </c>
      <c r="AV23" s="11"/>
      <c r="AW23" s="20">
        <f>AT20</f>
        <v>-218</v>
      </c>
      <c r="AX23" s="20">
        <f>AU20</f>
        <v>-42</v>
      </c>
      <c r="AY23" s="11"/>
      <c r="AZ23" s="65"/>
      <c r="BA23" s="65"/>
      <c r="BB23" s="11"/>
      <c r="BC23" s="65"/>
      <c r="BD23" s="65"/>
      <c r="BE23" s="11"/>
      <c r="BF23" s="15">
        <v>10</v>
      </c>
      <c r="BG23" s="20">
        <f t="shared" si="8"/>
        <v>-255.83333333333334</v>
      </c>
      <c r="BH23" s="20">
        <f>0.5*$AF$2</f>
        <v>9.5</v>
      </c>
      <c r="BI23" s="11"/>
      <c r="BJ23" s="11"/>
      <c r="BK23" s="11"/>
      <c r="BL23" s="11"/>
      <c r="BM23" s="15">
        <v>10</v>
      </c>
      <c r="BN23" s="20">
        <f t="shared" si="9"/>
        <v>-236.83333333333334</v>
      </c>
      <c r="BO23" s="20">
        <f>-0.5*$BO$2</f>
        <v>-5</v>
      </c>
      <c r="BP23" s="11"/>
      <c r="BQ23" s="11"/>
      <c r="BR23" s="11"/>
      <c r="BS23" s="11"/>
      <c r="BT23" s="15">
        <v>4</v>
      </c>
      <c r="BU23" s="20">
        <f t="shared" si="41"/>
        <v>62.11420616236954</v>
      </c>
      <c r="BV23" s="20">
        <f t="shared" si="33"/>
        <v>222.57539406959674</v>
      </c>
      <c r="BW23" s="20">
        <f t="shared" si="34"/>
        <v>39.57890582527013</v>
      </c>
      <c r="BX23" s="11"/>
      <c r="BY23" s="15">
        <v>4</v>
      </c>
      <c r="BZ23" s="20">
        <f t="shared" si="42"/>
        <v>62.11420616236954</v>
      </c>
      <c r="CA23" s="20">
        <f t="shared" si="43"/>
        <v>226.9948021868761</v>
      </c>
      <c r="CB23" s="20">
        <f t="shared" si="44"/>
        <v>-37.24035244915798</v>
      </c>
      <c r="CC23" s="11"/>
      <c r="CD23" s="20">
        <f t="shared" si="35"/>
        <v>-222.57539406959674</v>
      </c>
      <c r="CE23" s="20">
        <f t="shared" si="36"/>
        <v>39.57890582527013</v>
      </c>
      <c r="CF23" s="11"/>
      <c r="CG23" s="20">
        <f t="shared" si="19"/>
        <v>-226.9948021868761</v>
      </c>
      <c r="CH23" s="20">
        <f t="shared" si="20"/>
        <v>-37.24035244915798</v>
      </c>
      <c r="CI23" s="11"/>
      <c r="CJ23" s="11"/>
      <c r="CK23" s="11"/>
      <c r="CL23" s="18">
        <f t="shared" si="31"/>
        <v>-55.63103462966</v>
      </c>
      <c r="CM23" s="18">
        <f t="shared" si="32"/>
        <v>77.8793168051285</v>
      </c>
      <c r="CN23" s="11"/>
      <c r="CO23" s="18">
        <f>CO17:CP17</f>
        <v>228.17647832942552</v>
      </c>
      <c r="CP23" s="18">
        <f>CO17:CP17</f>
        <v>-41.99999999999999</v>
      </c>
      <c r="CQ23" s="11"/>
      <c r="CR23" s="18">
        <f>-CO23</f>
        <v>-228.17647832942552</v>
      </c>
      <c r="CS23" s="18">
        <f>CP23</f>
        <v>-41.99999999999999</v>
      </c>
      <c r="CT23" s="11"/>
      <c r="CU23" s="15">
        <v>40</v>
      </c>
      <c r="CV23" s="20">
        <f t="shared" si="37"/>
        <v>228.17161100748328</v>
      </c>
      <c r="CW23" s="20">
        <f t="shared" si="38"/>
        <v>149.33099993037166</v>
      </c>
      <c r="CX23" s="11"/>
      <c r="CY23" s="15">
        <v>40</v>
      </c>
      <c r="CZ23" s="20">
        <f t="shared" si="39"/>
        <v>226.7437349106179</v>
      </c>
      <c r="DA23" s="20">
        <f t="shared" si="40"/>
        <v>-141.67055549918186</v>
      </c>
      <c r="DB23" s="11"/>
      <c r="DC23" s="20">
        <f t="shared" si="27"/>
        <v>-228.17161100748328</v>
      </c>
      <c r="DD23" s="20">
        <f t="shared" si="28"/>
        <v>149.33099993037166</v>
      </c>
      <c r="DE23" s="11"/>
      <c r="DF23" s="20">
        <f t="shared" si="29"/>
        <v>-226.7437349106179</v>
      </c>
      <c r="DG23" s="20">
        <f t="shared" si="30"/>
        <v>-141.67055549918186</v>
      </c>
      <c r="DH23" s="11"/>
      <c r="DI23" s="18">
        <f>-DI19</f>
        <v>-43</v>
      </c>
      <c r="DJ23" s="18">
        <f>DJ19</f>
        <v>180.7078889120432</v>
      </c>
      <c r="DK23" s="65"/>
      <c r="DL23" s="15">
        <v>5</v>
      </c>
      <c r="DM23" s="18">
        <f>DM20+2</f>
        <v>47</v>
      </c>
      <c r="DN23" s="18">
        <f>DN17</f>
        <v>180.7078889120432</v>
      </c>
      <c r="DO23" s="65"/>
      <c r="DP23" s="15">
        <v>5</v>
      </c>
      <c r="DQ23" s="18">
        <f>-DM23</f>
        <v>-47</v>
      </c>
      <c r="DR23" s="18">
        <f>DN23</f>
        <v>180.7078889120432</v>
      </c>
      <c r="DS23" s="11"/>
      <c r="DT23" s="11"/>
      <c r="DU23" s="11"/>
      <c r="DV23" s="11"/>
      <c r="DW23" s="11"/>
      <c r="DX23" s="11"/>
    </row>
    <row r="24" spans="3:128" ht="12.75">
      <c r="C24" s="45" t="s">
        <v>143</v>
      </c>
      <c r="D24" s="44">
        <v>10</v>
      </c>
      <c r="F24" s="11"/>
      <c r="G24" s="9">
        <f t="shared" si="5"/>
        <v>21</v>
      </c>
      <c r="H24" s="8">
        <f t="shared" si="1"/>
        <v>159.5353807439777</v>
      </c>
      <c r="I24" s="8">
        <f t="shared" si="2"/>
        <v>12.18451028454021</v>
      </c>
      <c r="J24" s="8">
        <f t="shared" si="3"/>
        <v>31.741734500904858</v>
      </c>
      <c r="K24" s="8">
        <f t="shared" si="4"/>
        <v>191.27711524488257</v>
      </c>
      <c r="L24" s="8">
        <v>62</v>
      </c>
      <c r="M24" s="8">
        <v>18</v>
      </c>
      <c r="N24" s="8"/>
      <c r="O24" s="8"/>
      <c r="P24" s="64"/>
      <c r="Q24" s="11"/>
      <c r="R24" s="79" t="s">
        <v>127</v>
      </c>
      <c r="S24" s="79"/>
      <c r="T24" s="11"/>
      <c r="U24" s="20">
        <f>V12-0.5*V21*V6</f>
        <v>224.51482267002186</v>
      </c>
      <c r="V24" s="20">
        <f>-V13-0.5*V21*V7</f>
        <v>-34.18221279597376</v>
      </c>
      <c r="W24" s="11"/>
      <c r="X24" s="65"/>
      <c r="Y24" s="65"/>
      <c r="Z24" s="65"/>
      <c r="AA24" s="65"/>
      <c r="AB24" s="65"/>
      <c r="AC24" s="11"/>
      <c r="AD24" s="15">
        <v>10</v>
      </c>
      <c r="AE24" s="20">
        <f t="shared" si="6"/>
        <v>255.83333333333334</v>
      </c>
      <c r="AF24" s="20">
        <f>-0.5*$AF$2</f>
        <v>-9.5</v>
      </c>
      <c r="AG24" s="11"/>
      <c r="AH24" s="11"/>
      <c r="AI24" s="11"/>
      <c r="AJ24" s="11"/>
      <c r="AK24" s="15">
        <v>10</v>
      </c>
      <c r="AL24" s="20">
        <f t="shared" si="7"/>
        <v>236.83333333333334</v>
      </c>
      <c r="AM24" s="20">
        <f>0.5*$AM$2</f>
        <v>5</v>
      </c>
      <c r="AN24" s="11"/>
      <c r="AO24" s="11"/>
      <c r="AP24" s="11"/>
      <c r="AQ24" s="11"/>
      <c r="AR24" s="11"/>
      <c r="AS24" s="11"/>
      <c r="AT24" s="79" t="s">
        <v>74</v>
      </c>
      <c r="AU24" s="79"/>
      <c r="AV24" s="11"/>
      <c r="AW24" s="20">
        <f>AX12-0.5*AX21*AX6</f>
        <v>-224.51482267002186</v>
      </c>
      <c r="AX24" s="20">
        <f>-AX13-0.5*AX21*AX7</f>
        <v>-34.18221279597376</v>
      </c>
      <c r="AY24" s="11"/>
      <c r="AZ24" s="65"/>
      <c r="BA24" s="65"/>
      <c r="BB24" s="11"/>
      <c r="BC24" s="65"/>
      <c r="BD24" s="65"/>
      <c r="BE24" s="11"/>
      <c r="BF24" s="15">
        <v>10</v>
      </c>
      <c r="BG24" s="20">
        <f t="shared" si="8"/>
        <v>-255.83333333333334</v>
      </c>
      <c r="BH24" s="20">
        <f>-0.5*$AF$2</f>
        <v>-9.5</v>
      </c>
      <c r="BI24" s="11"/>
      <c r="BJ24" s="11"/>
      <c r="BK24" s="11"/>
      <c r="BL24" s="11"/>
      <c r="BM24" s="15">
        <v>10</v>
      </c>
      <c r="BN24" s="20">
        <f t="shared" si="9"/>
        <v>-236.83333333333334</v>
      </c>
      <c r="BO24" s="20">
        <f>0.5*$BO$2</f>
        <v>5</v>
      </c>
      <c r="BP24" s="11"/>
      <c r="BQ24" s="11"/>
      <c r="BR24" s="11"/>
      <c r="BS24" s="11"/>
      <c r="BT24" s="15">
        <v>5</v>
      </c>
      <c r="BU24" s="20">
        <f t="shared" si="41"/>
        <v>67.69136492989563</v>
      </c>
      <c r="BV24" s="20">
        <f t="shared" si="33"/>
        <v>222.78903197060995</v>
      </c>
      <c r="BW24" s="20">
        <f t="shared" si="34"/>
        <v>40.03503163397276</v>
      </c>
      <c r="BX24" s="11"/>
      <c r="BY24" s="15">
        <v>5</v>
      </c>
      <c r="BZ24" s="20">
        <f t="shared" si="42"/>
        <v>67.69136492989563</v>
      </c>
      <c r="CA24" s="20">
        <f t="shared" si="43"/>
        <v>227.41479457004638</v>
      </c>
      <c r="CB24" s="20">
        <f t="shared" si="44"/>
        <v>-38.13705366422308</v>
      </c>
      <c r="CC24" s="11"/>
      <c r="CD24" s="20">
        <f t="shared" si="35"/>
        <v>-222.78903197060995</v>
      </c>
      <c r="CE24" s="20">
        <f t="shared" si="36"/>
        <v>40.03503163397276</v>
      </c>
      <c r="CF24" s="11"/>
      <c r="CG24" s="20">
        <f t="shared" si="19"/>
        <v>-227.41479457004638</v>
      </c>
      <c r="CH24" s="20">
        <f t="shared" si="20"/>
        <v>-38.13705366422308</v>
      </c>
      <c r="CI24" s="11"/>
      <c r="CJ24" s="11"/>
      <c r="CK24" s="11"/>
      <c r="CL24" s="18">
        <f t="shared" si="31"/>
        <v>-64.84006351046351</v>
      </c>
      <c r="CM24" s="18">
        <f t="shared" si="32"/>
        <v>70.39720281345744</v>
      </c>
      <c r="CN24" s="11"/>
      <c r="CO24" s="18">
        <f>CO23</f>
        <v>228.17647832942552</v>
      </c>
      <c r="CP24" s="18">
        <f>CP18</f>
        <v>-95.70788891204319</v>
      </c>
      <c r="CQ24" s="11"/>
      <c r="CR24" s="18">
        <f>CR23</f>
        <v>-228.17647832942552</v>
      </c>
      <c r="CS24" s="18">
        <f>CP24</f>
        <v>-95.70788891204319</v>
      </c>
      <c r="CT24" s="11"/>
      <c r="CU24" s="15">
        <v>30</v>
      </c>
      <c r="CV24" s="20">
        <f t="shared" si="37"/>
        <v>218.17647832942552</v>
      </c>
      <c r="CW24" s="20">
        <f t="shared" si="38"/>
        <v>156.3296671769539</v>
      </c>
      <c r="CX24" s="11"/>
      <c r="CY24" s="15">
        <v>30</v>
      </c>
      <c r="CZ24" s="20">
        <f t="shared" si="39"/>
        <v>218.17647832942552</v>
      </c>
      <c r="DA24" s="20">
        <f t="shared" si="40"/>
        <v>-147.6694131391095</v>
      </c>
      <c r="DB24" s="11"/>
      <c r="DC24" s="20">
        <f t="shared" si="27"/>
        <v>-218.17647832942552</v>
      </c>
      <c r="DD24" s="20">
        <f t="shared" si="28"/>
        <v>156.3296671769539</v>
      </c>
      <c r="DE24" s="11"/>
      <c r="DF24" s="20">
        <f t="shared" si="29"/>
        <v>-218.17647832942552</v>
      </c>
      <c r="DG24" s="20">
        <f t="shared" si="30"/>
        <v>-147.6694131391095</v>
      </c>
      <c r="DH24" s="11"/>
      <c r="DI24" s="38"/>
      <c r="DJ24" s="38"/>
      <c r="DK24" s="65"/>
      <c r="DL24" s="15">
        <v>6</v>
      </c>
      <c r="DM24" s="18">
        <f>DM23</f>
        <v>47</v>
      </c>
      <c r="DN24" s="43">
        <f>DN18</f>
        <v>120.70788891204319</v>
      </c>
      <c r="DO24" s="11"/>
      <c r="DP24" s="15">
        <v>6</v>
      </c>
      <c r="DQ24" s="18">
        <f>-DM24</f>
        <v>-47</v>
      </c>
      <c r="DR24" s="18">
        <f>DN24</f>
        <v>120.70788891204319</v>
      </c>
      <c r="DS24" s="11"/>
      <c r="DT24" s="11"/>
      <c r="DU24" s="11"/>
      <c r="DV24" s="11"/>
      <c r="DW24" s="11"/>
      <c r="DX24" s="11"/>
    </row>
    <row r="25" spans="3:128" ht="12.75">
      <c r="C25" s="45" t="s">
        <v>144</v>
      </c>
      <c r="D25" s="44">
        <v>5</v>
      </c>
      <c r="F25" s="11"/>
      <c r="G25" s="9">
        <f t="shared" si="5"/>
        <v>22</v>
      </c>
      <c r="H25" s="8">
        <f t="shared" si="1"/>
        <v>159.49225186383111</v>
      </c>
      <c r="I25" s="8">
        <f t="shared" si="2"/>
        <v>12.736624176141008</v>
      </c>
      <c r="J25" s="8">
        <f t="shared" si="3"/>
        <v>31.524251055270774</v>
      </c>
      <c r="K25" s="8">
        <f t="shared" si="4"/>
        <v>191.0165029191019</v>
      </c>
      <c r="L25" s="8">
        <v>63</v>
      </c>
      <c r="M25" s="8">
        <v>17</v>
      </c>
      <c r="N25" s="8"/>
      <c r="O25" s="8"/>
      <c r="P25" s="64"/>
      <c r="Q25" s="11"/>
      <c r="R25" s="21" t="s">
        <v>15</v>
      </c>
      <c r="S25" s="19">
        <f>D11</f>
        <v>80</v>
      </c>
      <c r="T25" s="11"/>
      <c r="U25" s="20"/>
      <c r="V25" s="20"/>
      <c r="W25" s="11"/>
      <c r="X25" s="65"/>
      <c r="Y25" s="65"/>
      <c r="Z25" s="65"/>
      <c r="AA25" s="65"/>
      <c r="AB25" s="65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0" t="s">
        <v>6</v>
      </c>
      <c r="AU25" s="10" t="s">
        <v>9</v>
      </c>
      <c r="AV25" s="11"/>
      <c r="AW25" s="20"/>
      <c r="AX25" s="20"/>
      <c r="AY25" s="11"/>
      <c r="AZ25" s="65"/>
      <c r="BA25" s="65"/>
      <c r="BB25" s="11"/>
      <c r="BC25" s="65"/>
      <c r="BD25" s="65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5">
        <v>6</v>
      </c>
      <c r="BU25" s="20">
        <f t="shared" si="41"/>
        <v>73.26852369742171</v>
      </c>
      <c r="BV25" s="20">
        <f t="shared" si="33"/>
        <v>222.95732945072692</v>
      </c>
      <c r="BW25" s="20">
        <f t="shared" si="34"/>
        <v>40.50976088765345</v>
      </c>
      <c r="BX25" s="11"/>
      <c r="BY25" s="15">
        <v>6</v>
      </c>
      <c r="BZ25" s="20">
        <f t="shared" si="42"/>
        <v>73.26852369742171</v>
      </c>
      <c r="CA25" s="20">
        <f t="shared" si="43"/>
        <v>227.7456518730842</v>
      </c>
      <c r="CB25" s="20">
        <f t="shared" si="44"/>
        <v>-39.070327534020606</v>
      </c>
      <c r="CC25" s="11"/>
      <c r="CD25" s="20">
        <f t="shared" si="35"/>
        <v>-222.95732945072692</v>
      </c>
      <c r="CE25" s="20">
        <f t="shared" si="36"/>
        <v>40.50976088765345</v>
      </c>
      <c r="CF25" s="11"/>
      <c r="CG25" s="20">
        <f t="shared" si="19"/>
        <v>-227.7456518730842</v>
      </c>
      <c r="CH25" s="20">
        <f t="shared" si="20"/>
        <v>-39.070327534020606</v>
      </c>
      <c r="CI25" s="11"/>
      <c r="CJ25" s="11"/>
      <c r="CK25" s="11"/>
      <c r="CL25" s="18">
        <f t="shared" si="31"/>
        <v>-73.05250739138036</v>
      </c>
      <c r="CM25" s="18">
        <f t="shared" si="32"/>
        <v>61.8330911715751</v>
      </c>
      <c r="CN25" s="11"/>
      <c r="CO25" s="11"/>
      <c r="CP25" s="11"/>
      <c r="CQ25" s="11"/>
      <c r="CR25" s="11"/>
      <c r="CS25" s="11"/>
      <c r="CT25" s="11"/>
      <c r="CU25" s="15">
        <v>20</v>
      </c>
      <c r="CV25" s="20">
        <f t="shared" si="37"/>
        <v>207.11788836222235</v>
      </c>
      <c r="CW25" s="20">
        <f t="shared" si="38"/>
        <v>161.4863723670568</v>
      </c>
      <c r="CX25" s="11"/>
      <c r="CY25" s="15">
        <v>20</v>
      </c>
      <c r="CZ25" s="20">
        <f t="shared" si="39"/>
        <v>208.69768692896565</v>
      </c>
      <c r="DA25" s="20">
        <f t="shared" si="40"/>
        <v>-152.08944615919768</v>
      </c>
      <c r="DB25" s="11"/>
      <c r="DC25" s="20">
        <f t="shared" si="27"/>
        <v>-207.11788836222235</v>
      </c>
      <c r="DD25" s="20">
        <f t="shared" si="28"/>
        <v>161.4863723670568</v>
      </c>
      <c r="DE25" s="11"/>
      <c r="DF25" s="20">
        <f t="shared" si="29"/>
        <v>-208.69768692896565</v>
      </c>
      <c r="DG25" s="20">
        <f t="shared" si="30"/>
        <v>-152.08944615919768</v>
      </c>
      <c r="DH25" s="11"/>
      <c r="DI25" s="18">
        <f>DI17</f>
        <v>86</v>
      </c>
      <c r="DJ25" s="18">
        <f>DJ3</f>
        <v>135.7078889120432</v>
      </c>
      <c r="DK25" s="11"/>
      <c r="DL25" s="15"/>
      <c r="DM25" s="38"/>
      <c r="DN25" s="38"/>
      <c r="DO25" s="11"/>
      <c r="DP25" s="15"/>
      <c r="DQ25" s="38"/>
      <c r="DR25" s="38"/>
      <c r="DS25" s="11"/>
      <c r="DT25" s="11"/>
      <c r="DU25" s="11"/>
      <c r="DV25" s="11"/>
      <c r="DW25" s="11"/>
      <c r="DX25" s="11"/>
    </row>
    <row r="26" spans="3:128" ht="14.25">
      <c r="C26" s="46" t="s">
        <v>130</v>
      </c>
      <c r="D26" s="61">
        <v>4</v>
      </c>
      <c r="F26" s="11"/>
      <c r="G26" s="9">
        <f t="shared" si="5"/>
        <v>23</v>
      </c>
      <c r="H26" s="8">
        <f t="shared" si="1"/>
        <v>159.4475228347098</v>
      </c>
      <c r="I26" s="8">
        <f t="shared" si="2"/>
        <v>13.284858368635307</v>
      </c>
      <c r="J26" s="8">
        <f t="shared" si="3"/>
        <v>31.297165017382973</v>
      </c>
      <c r="K26" s="8">
        <f t="shared" si="4"/>
        <v>190.74468785209277</v>
      </c>
      <c r="L26" s="8">
        <v>64</v>
      </c>
      <c r="M26" s="8">
        <v>16</v>
      </c>
      <c r="N26" s="8"/>
      <c r="O26" s="8"/>
      <c r="P26" s="64"/>
      <c r="Q26" s="11"/>
      <c r="R26" s="10" t="s">
        <v>6</v>
      </c>
      <c r="S26" s="10" t="s">
        <v>9</v>
      </c>
      <c r="T26" s="11"/>
      <c r="U26" s="20">
        <f>V12+0.5*V21*V6</f>
        <v>237.31851066331146</v>
      </c>
      <c r="V26" s="20">
        <f>-V13+0.5*V21*V7</f>
        <v>-18.817787204026242</v>
      </c>
      <c r="W26" s="11"/>
      <c r="X26" s="65"/>
      <c r="Y26" s="65"/>
      <c r="Z26" s="65"/>
      <c r="AA26" s="65"/>
      <c r="AB26" s="65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20">
        <f>-VLOOKUP($F$8,G:J,4)</f>
        <v>19.012558718005405</v>
      </c>
      <c r="AU26" s="20">
        <f>VLOOKUP($F$8,G:J,3)</f>
        <v>-28.187277466871407</v>
      </c>
      <c r="AV26" s="11"/>
      <c r="AW26" s="20">
        <f>AX12+0.5*AX21*AX6</f>
        <v>-237.31851066331146</v>
      </c>
      <c r="AX26" s="20">
        <f>-AX13+0.5*AX21*AX7</f>
        <v>-18.817787204026242</v>
      </c>
      <c r="AY26" s="11"/>
      <c r="AZ26" s="65"/>
      <c r="BA26" s="65"/>
      <c r="BB26" s="11"/>
      <c r="BC26" s="65"/>
      <c r="BD26" s="65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5">
        <v>7</v>
      </c>
      <c r="BU26" s="20">
        <f t="shared" si="41"/>
        <v>78.8456824649478</v>
      </c>
      <c r="BV26" s="20">
        <f t="shared" si="33"/>
        <v>223.0786931443926</v>
      </c>
      <c r="BW26" s="20">
        <f t="shared" si="34"/>
        <v>40.99859906125877</v>
      </c>
      <c r="BX26" s="11"/>
      <c r="BY26" s="15">
        <v>7</v>
      </c>
      <c r="BZ26" s="20">
        <f t="shared" si="42"/>
        <v>78.8456824649478</v>
      </c>
      <c r="CA26" s="20">
        <f t="shared" si="43"/>
        <v>227.98424168646116</v>
      </c>
      <c r="CB26" s="20">
        <f t="shared" si="44"/>
        <v>-40.03133823738089</v>
      </c>
      <c r="CC26" s="11"/>
      <c r="CD26" s="20">
        <f t="shared" si="35"/>
        <v>-223.0786931443926</v>
      </c>
      <c r="CE26" s="20">
        <f t="shared" si="36"/>
        <v>40.99859906125877</v>
      </c>
      <c r="CF26" s="11"/>
      <c r="CG26" s="20">
        <f t="shared" si="19"/>
        <v>-227.98424168646116</v>
      </c>
      <c r="CH26" s="20">
        <f t="shared" si="20"/>
        <v>-40.03133823738089</v>
      </c>
      <c r="CI26" s="11"/>
      <c r="CJ26" s="11"/>
      <c r="CK26" s="11"/>
      <c r="CL26" s="18">
        <f t="shared" si="31"/>
        <v>-80.14214186822234</v>
      </c>
      <c r="CM26" s="18">
        <f t="shared" si="32"/>
        <v>52.318611380403844</v>
      </c>
      <c r="CN26" s="11"/>
      <c r="CO26" s="11"/>
      <c r="CP26" s="11"/>
      <c r="CQ26" s="11"/>
      <c r="CR26" s="11"/>
      <c r="CS26" s="11"/>
      <c r="CT26" s="11"/>
      <c r="CU26" s="15">
        <v>10</v>
      </c>
      <c r="CV26" s="20">
        <f t="shared" si="37"/>
        <v>195.33185076611065</v>
      </c>
      <c r="CW26" s="20">
        <f t="shared" si="38"/>
        <v>164.64443162289774</v>
      </c>
      <c r="CX26" s="11"/>
      <c r="CY26" s="15">
        <v>10</v>
      </c>
      <c r="CZ26" s="20">
        <f t="shared" si="39"/>
        <v>198.59536898944134</v>
      </c>
      <c r="DA26" s="20">
        <f t="shared" si="40"/>
        <v>-154.7963540927757</v>
      </c>
      <c r="DB26" s="11"/>
      <c r="DC26" s="20">
        <f t="shared" si="27"/>
        <v>-195.33185076611065</v>
      </c>
      <c r="DD26" s="20">
        <f t="shared" si="28"/>
        <v>164.64443162289774</v>
      </c>
      <c r="DE26" s="11"/>
      <c r="DF26" s="20">
        <f t="shared" si="29"/>
        <v>-198.59536898944134</v>
      </c>
      <c r="DG26" s="20">
        <f t="shared" si="30"/>
        <v>-154.7963540927757</v>
      </c>
      <c r="DH26" s="11"/>
      <c r="DI26" s="18">
        <f>DI25</f>
        <v>86</v>
      </c>
      <c r="DJ26" s="43">
        <f>DJ3-0.5*(DJ10-DJ3)</f>
        <v>120.70788891204319</v>
      </c>
      <c r="DK26" s="65"/>
      <c r="DL26" s="15">
        <v>7</v>
      </c>
      <c r="DM26" s="18">
        <f>DM23+2</f>
        <v>49</v>
      </c>
      <c r="DN26" s="18">
        <f>DN17</f>
        <v>180.7078889120432</v>
      </c>
      <c r="DO26" s="65"/>
      <c r="DP26" s="15">
        <v>7</v>
      </c>
      <c r="DQ26" s="18">
        <f>-DM26</f>
        <v>-49</v>
      </c>
      <c r="DR26" s="18">
        <f>DN26</f>
        <v>180.7078889120432</v>
      </c>
      <c r="DS26" s="11"/>
      <c r="DT26" s="11"/>
      <c r="DU26" s="11"/>
      <c r="DV26" s="11"/>
      <c r="DW26" s="11"/>
      <c r="DX26" s="11"/>
    </row>
    <row r="27" spans="3:128" ht="14.25">
      <c r="C27" s="46" t="s">
        <v>151</v>
      </c>
      <c r="D27" s="63">
        <f>F11</f>
        <v>62.51686147648549</v>
      </c>
      <c r="F27" s="11"/>
      <c r="G27" s="9">
        <f t="shared" si="5"/>
        <v>24</v>
      </c>
      <c r="H27" s="8">
        <f t="shared" si="1"/>
        <v>159.40124682848443</v>
      </c>
      <c r="I27" s="8">
        <f t="shared" si="2"/>
        <v>13.829045864577205</v>
      </c>
      <c r="J27" s="8">
        <f t="shared" si="3"/>
        <v>31.06054555984843</v>
      </c>
      <c r="K27" s="8">
        <f t="shared" si="4"/>
        <v>190.46179238833287</v>
      </c>
      <c r="L27" s="8">
        <v>65</v>
      </c>
      <c r="M27" s="8">
        <v>15</v>
      </c>
      <c r="N27" s="8"/>
      <c r="O27" s="8"/>
      <c r="P27" s="64"/>
      <c r="Q27" s="15">
        <v>0</v>
      </c>
      <c r="R27" s="8">
        <f aca="true" t="shared" si="45" ref="R27:R45">$S$25*SIN(Q27*PI()/180)</f>
        <v>0</v>
      </c>
      <c r="S27" s="20">
        <f aca="true" t="shared" si="46" ref="S27:S45">$S$25*COS(Q27*PI()/180)</f>
        <v>80</v>
      </c>
      <c r="T27" s="11"/>
      <c r="U27" s="20">
        <f>R16+V2-0.5*V4*V8</f>
        <v>243.83333333333334</v>
      </c>
      <c r="V27" s="20">
        <f>-0.5*V4</f>
        <v>-11</v>
      </c>
      <c r="W27" s="11"/>
      <c r="X27" s="65"/>
      <c r="Y27" s="65"/>
      <c r="Z27" s="65"/>
      <c r="AA27" s="65"/>
      <c r="AB27" s="65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79" t="s">
        <v>75</v>
      </c>
      <c r="AU27" s="79"/>
      <c r="AV27" s="11"/>
      <c r="AW27" s="20">
        <f>AT16+AX2-0.5*AX4*AX8</f>
        <v>-243.83333333333334</v>
      </c>
      <c r="AX27" s="20">
        <f>-0.5*AX4</f>
        <v>-11</v>
      </c>
      <c r="AY27" s="11"/>
      <c r="AZ27" s="65"/>
      <c r="BA27" s="65"/>
      <c r="BB27" s="11"/>
      <c r="BC27" s="65"/>
      <c r="BD27" s="65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5">
        <v>8</v>
      </c>
      <c r="BU27" s="20">
        <f t="shared" si="41"/>
        <v>84.42284123247389</v>
      </c>
      <c r="BV27" s="20">
        <f t="shared" si="33"/>
        <v>223.15197403423008</v>
      </c>
      <c r="BW27" s="20">
        <f t="shared" si="34"/>
        <v>41.49691805276781</v>
      </c>
      <c r="BX27" s="11"/>
      <c r="BY27" s="15">
        <v>8</v>
      </c>
      <c r="BZ27" s="20">
        <f t="shared" si="42"/>
        <v>84.42284123247389</v>
      </c>
      <c r="CA27" s="20">
        <f t="shared" si="43"/>
        <v>228.12830514813032</v>
      </c>
      <c r="CB27" s="20">
        <f t="shared" si="44"/>
        <v>-41.01098735315255</v>
      </c>
      <c r="CC27" s="11"/>
      <c r="CD27" s="20">
        <f t="shared" si="35"/>
        <v>-223.15197403423008</v>
      </c>
      <c r="CE27" s="20">
        <f t="shared" si="36"/>
        <v>41.49691805276781</v>
      </c>
      <c r="CF27" s="11"/>
      <c r="CG27" s="20">
        <f t="shared" si="19"/>
        <v>-228.12830514813032</v>
      </c>
      <c r="CH27" s="20">
        <f t="shared" si="20"/>
        <v>-41.01098735315255</v>
      </c>
      <c r="CI27" s="11"/>
      <c r="CJ27" s="11"/>
      <c r="CK27" s="11"/>
      <c r="CL27" s="18">
        <f t="shared" si="31"/>
        <v>-86</v>
      </c>
      <c r="CM27" s="18">
        <f t="shared" si="32"/>
        <v>42.00000000000001</v>
      </c>
      <c r="CN27" s="11"/>
      <c r="CO27" s="11"/>
      <c r="CP27" s="11"/>
      <c r="CQ27" s="11"/>
      <c r="CR27" s="11"/>
      <c r="CS27" s="11"/>
      <c r="CT27" s="11"/>
      <c r="CU27" s="15">
        <v>0</v>
      </c>
      <c r="CV27" s="20">
        <f t="shared" si="37"/>
        <v>183.17647832942552</v>
      </c>
      <c r="CW27" s="20">
        <f t="shared" si="38"/>
        <v>165.7078889120432</v>
      </c>
      <c r="CX27" s="11"/>
      <c r="CY27" s="15">
        <v>0</v>
      </c>
      <c r="CZ27" s="20">
        <f t="shared" si="39"/>
        <v>188.17647832942552</v>
      </c>
      <c r="DA27" s="20">
        <f t="shared" si="40"/>
        <v>-155.7078889120432</v>
      </c>
      <c r="DB27" s="11"/>
      <c r="DC27" s="20">
        <f t="shared" si="27"/>
        <v>-183.17647832942552</v>
      </c>
      <c r="DD27" s="20">
        <f t="shared" si="28"/>
        <v>165.7078889120432</v>
      </c>
      <c r="DE27" s="11"/>
      <c r="DF27" s="20">
        <f t="shared" si="29"/>
        <v>-188.17647832942552</v>
      </c>
      <c r="DG27" s="20">
        <f t="shared" si="30"/>
        <v>-155.7078889120432</v>
      </c>
      <c r="DH27" s="11"/>
      <c r="DI27" s="18">
        <f>-DI26</f>
        <v>-86</v>
      </c>
      <c r="DJ27" s="43">
        <f>DJ26</f>
        <v>120.70788891204319</v>
      </c>
      <c r="DK27" s="11"/>
      <c r="DL27" s="15">
        <v>8</v>
      </c>
      <c r="DM27" s="18">
        <f>DM26</f>
        <v>49</v>
      </c>
      <c r="DN27" s="43">
        <f>DN18</f>
        <v>120.70788891204319</v>
      </c>
      <c r="DO27" s="11"/>
      <c r="DP27" s="15">
        <v>8</v>
      </c>
      <c r="DQ27" s="18">
        <f>-DM27</f>
        <v>-49</v>
      </c>
      <c r="DR27" s="18">
        <f>DN27</f>
        <v>120.70788891204319</v>
      </c>
      <c r="DS27" s="11"/>
      <c r="DT27" s="11"/>
      <c r="DU27" s="11"/>
      <c r="DV27" s="11"/>
      <c r="DW27" s="11"/>
      <c r="DX27" s="11"/>
    </row>
    <row r="28" spans="3:128" ht="12.75">
      <c r="C28" s="45" t="s">
        <v>164</v>
      </c>
      <c r="D28" s="62">
        <f>0.001*PI()*D7^2*D4</f>
        <v>649.8572899509703</v>
      </c>
      <c r="F28" s="11"/>
      <c r="G28" s="9">
        <f t="shared" si="5"/>
        <v>25</v>
      </c>
      <c r="H28" s="8">
        <f t="shared" si="1"/>
        <v>159.35347890271746</v>
      </c>
      <c r="I28" s="8">
        <f t="shared" si="2"/>
        <v>14.36902089918378</v>
      </c>
      <c r="J28" s="8">
        <f t="shared" si="3"/>
        <v>30.814464759246096</v>
      </c>
      <c r="K28" s="8">
        <f t="shared" si="4"/>
        <v>190.16794366196356</v>
      </c>
      <c r="L28" s="8">
        <v>66</v>
      </c>
      <c r="M28" s="8">
        <v>14</v>
      </c>
      <c r="N28" s="8"/>
      <c r="O28" s="8"/>
      <c r="P28" s="64"/>
      <c r="Q28" s="15">
        <v>20</v>
      </c>
      <c r="R28" s="8">
        <f t="shared" si="45"/>
        <v>27.361611466053496</v>
      </c>
      <c r="S28" s="20">
        <f t="shared" si="46"/>
        <v>75.17540966287268</v>
      </c>
      <c r="T28" s="11"/>
      <c r="U28" s="79" t="s">
        <v>43</v>
      </c>
      <c r="V28" s="79"/>
      <c r="W28" s="11"/>
      <c r="X28" s="65"/>
      <c r="Y28" s="65"/>
      <c r="Z28" s="65"/>
      <c r="AA28" s="65"/>
      <c r="AB28" s="65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0" t="s">
        <v>6</v>
      </c>
      <c r="AU28" s="10" t="s">
        <v>9</v>
      </c>
      <c r="AV28" s="11"/>
      <c r="AW28" s="79" t="s">
        <v>73</v>
      </c>
      <c r="AX28" s="79"/>
      <c r="AY28" s="11"/>
      <c r="AZ28" s="65"/>
      <c r="BA28" s="65"/>
      <c r="BB28" s="11"/>
      <c r="BC28" s="65"/>
      <c r="BD28" s="65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5">
        <v>9</v>
      </c>
      <c r="BU28" s="20">
        <f t="shared" si="41"/>
        <v>89.99999999999997</v>
      </c>
      <c r="BV28" s="20">
        <f t="shared" si="33"/>
        <v>223.17647832942552</v>
      </c>
      <c r="BW28" s="20">
        <f t="shared" si="34"/>
        <v>41.99999999999999</v>
      </c>
      <c r="BX28" s="11"/>
      <c r="BY28" s="15">
        <v>9</v>
      </c>
      <c r="BZ28" s="20">
        <f t="shared" si="42"/>
        <v>89.99999999999997</v>
      </c>
      <c r="CA28" s="20">
        <f t="shared" si="43"/>
        <v>228.17647832942552</v>
      </c>
      <c r="CB28" s="20">
        <f t="shared" si="44"/>
        <v>-41.99999999999999</v>
      </c>
      <c r="CC28" s="11"/>
      <c r="CD28" s="20">
        <f t="shared" si="35"/>
        <v>-223.17647832942552</v>
      </c>
      <c r="CE28" s="20">
        <f t="shared" si="36"/>
        <v>41.99999999999999</v>
      </c>
      <c r="CF28" s="11"/>
      <c r="CG28" s="20">
        <f t="shared" si="19"/>
        <v>-228.17647832942552</v>
      </c>
      <c r="CH28" s="20">
        <f t="shared" si="20"/>
        <v>-41.99999999999999</v>
      </c>
      <c r="CI28" s="11"/>
      <c r="CJ28" s="11"/>
      <c r="CK28" s="11"/>
      <c r="CL28" s="38"/>
      <c r="CM28" s="38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8">
        <f>DI27</f>
        <v>-86</v>
      </c>
      <c r="DJ28" s="18">
        <f>DJ25</f>
        <v>135.7078889120432</v>
      </c>
      <c r="DK28" s="11"/>
      <c r="DS28" s="11"/>
      <c r="DT28" s="11"/>
      <c r="DU28" s="11"/>
      <c r="DV28" s="11"/>
      <c r="DW28" s="11"/>
      <c r="DX28" s="11"/>
    </row>
    <row r="29" spans="3:128" ht="12.75">
      <c r="C29" s="45" t="s">
        <v>165</v>
      </c>
      <c r="D29" s="60">
        <f>1000*D28/((D10*PI()*D7^2)+(D12*PI()*(D7+D13)*0.5))</f>
        <v>7.929770758261137</v>
      </c>
      <c r="F29" s="11"/>
      <c r="G29" s="9">
        <f t="shared" si="5"/>
        <v>26</v>
      </c>
      <c r="H29" s="8">
        <f t="shared" si="1"/>
        <v>159.30427593990763</v>
      </c>
      <c r="I29" s="8">
        <f t="shared" si="2"/>
        <v>14.90461899082863</v>
      </c>
      <c r="J29" s="8">
        <f t="shared" si="3"/>
        <v>30.55899757417168</v>
      </c>
      <c r="K29" s="8">
        <f t="shared" si="4"/>
        <v>189.8632735140793</v>
      </c>
      <c r="L29" s="8">
        <v>67</v>
      </c>
      <c r="M29" s="8">
        <v>13</v>
      </c>
      <c r="N29" s="8"/>
      <c r="O29" s="8"/>
      <c r="P29" s="64"/>
      <c r="Q29" s="15">
        <v>40</v>
      </c>
      <c r="R29" s="8">
        <f t="shared" si="45"/>
        <v>51.42300877492314</v>
      </c>
      <c r="S29" s="20">
        <f t="shared" si="46"/>
        <v>61.28355544951824</v>
      </c>
      <c r="T29" s="11"/>
      <c r="U29" s="10" t="s">
        <v>6</v>
      </c>
      <c r="V29" s="10" t="s">
        <v>9</v>
      </c>
      <c r="W29" s="11"/>
      <c r="X29" s="65"/>
      <c r="Y29" s="65"/>
      <c r="Z29" s="65"/>
      <c r="AA29" s="65"/>
      <c r="AB29" s="65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20">
        <f>AT26</f>
        <v>19.012558718005405</v>
      </c>
      <c r="AU29" s="20">
        <f>AU26</f>
        <v>-28.187277466871407</v>
      </c>
      <c r="AV29" s="11"/>
      <c r="AW29" s="10" t="s">
        <v>6</v>
      </c>
      <c r="AX29" s="10" t="s">
        <v>9</v>
      </c>
      <c r="AY29" s="11"/>
      <c r="AZ29" s="65"/>
      <c r="BA29" s="65"/>
      <c r="BB29" s="11"/>
      <c r="BC29" s="65"/>
      <c r="BD29" s="65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5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8">
        <f aca="true" t="shared" si="47" ref="CL29:CM38">-CL18</f>
        <v>0</v>
      </c>
      <c r="CM29" s="18">
        <f t="shared" si="47"/>
        <v>-95.70788891204319</v>
      </c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65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3:128" ht="12.75">
      <c r="C30" s="59"/>
      <c r="D30" s="53"/>
      <c r="F30" s="11"/>
      <c r="G30" s="9">
        <f t="shared" si="5"/>
        <v>27</v>
      </c>
      <c r="H30" s="8">
        <f t="shared" si="1"/>
        <v>159.25369658449077</v>
      </c>
      <c r="I30" s="8">
        <f t="shared" si="2"/>
        <v>15.43567699114459</v>
      </c>
      <c r="J30" s="8">
        <f t="shared" si="3"/>
        <v>30.29422182240451</v>
      </c>
      <c r="K30" s="8">
        <f t="shared" si="4"/>
        <v>189.5479184068953</v>
      </c>
      <c r="L30" s="8">
        <v>68</v>
      </c>
      <c r="M30" s="8">
        <v>12</v>
      </c>
      <c r="N30" s="8"/>
      <c r="O30" s="8"/>
      <c r="P30" s="64"/>
      <c r="Q30" s="15">
        <v>60</v>
      </c>
      <c r="R30" s="8">
        <f t="shared" si="45"/>
        <v>69.28203230275508</v>
      </c>
      <c r="S30" s="20">
        <f t="shared" si="46"/>
        <v>40.00000000000001</v>
      </c>
      <c r="T30" s="11"/>
      <c r="U30" s="20">
        <f>U27</f>
        <v>243.83333333333334</v>
      </c>
      <c r="V30" s="20">
        <f>V27</f>
        <v>-11</v>
      </c>
      <c r="W30" s="11"/>
      <c r="X30" s="65"/>
      <c r="Y30" s="65"/>
      <c r="Z30" s="65"/>
      <c r="AA30" s="65"/>
      <c r="AB30" s="65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20">
        <f>AT23</f>
        <v>-138.05573154623917</v>
      </c>
      <c r="AU30" s="20">
        <f>AU23</f>
        <v>0</v>
      </c>
      <c r="AV30" s="11"/>
      <c r="AW30" s="20">
        <f>AW27</f>
        <v>-243.83333333333334</v>
      </c>
      <c r="AX30" s="20">
        <f>AX27</f>
        <v>-11</v>
      </c>
      <c r="AY30" s="11"/>
      <c r="AZ30" s="65"/>
      <c r="BA30" s="65"/>
      <c r="BB30" s="11"/>
      <c r="BC30" s="65"/>
      <c r="BD30" s="65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65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8">
        <f t="shared" si="47"/>
        <v>11.842603918377389</v>
      </c>
      <c r="CM30" s="18">
        <f t="shared" si="47"/>
        <v>-94.97237878684746</v>
      </c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</row>
    <row r="31" spans="3:128" ht="12.75">
      <c r="C31" s="58"/>
      <c r="D31" s="58"/>
      <c r="F31" s="11"/>
      <c r="G31" s="9">
        <f t="shared" si="5"/>
        <v>28</v>
      </c>
      <c r="H31" s="8">
        <f t="shared" si="1"/>
        <v>159.201801177644</v>
      </c>
      <c r="I31" s="8">
        <f t="shared" si="2"/>
        <v>15.962033134720288</v>
      </c>
      <c r="J31" s="8">
        <f t="shared" si="3"/>
        <v>30.020218157203516</v>
      </c>
      <c r="K31" s="8">
        <f t="shared" si="4"/>
        <v>189.22201933484752</v>
      </c>
      <c r="L31" s="8">
        <v>69</v>
      </c>
      <c r="M31" s="8">
        <v>11</v>
      </c>
      <c r="N31" s="8"/>
      <c r="O31" s="8"/>
      <c r="P31" s="64"/>
      <c r="Q31" s="15">
        <v>80</v>
      </c>
      <c r="R31" s="8">
        <f t="shared" si="45"/>
        <v>78.78462024097664</v>
      </c>
      <c r="S31" s="20">
        <f t="shared" si="46"/>
        <v>13.891854213354433</v>
      </c>
      <c r="T31" s="11"/>
      <c r="U31" s="20">
        <f>U19</f>
        <v>243.83333333333334</v>
      </c>
      <c r="V31" s="20">
        <f>V19</f>
        <v>11</v>
      </c>
      <c r="W31" s="11"/>
      <c r="X31" s="65"/>
      <c r="Y31" s="65"/>
      <c r="Z31" s="65"/>
      <c r="AA31" s="65"/>
      <c r="AB31" s="65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20">
        <f>AW19</f>
        <v>-243.83333333333334</v>
      </c>
      <c r="AX31" s="20">
        <f>AX19</f>
        <v>11</v>
      </c>
      <c r="AY31" s="11"/>
      <c r="AZ31" s="65"/>
      <c r="BA31" s="65"/>
      <c r="BB31" s="11"/>
      <c r="BC31" s="65"/>
      <c r="BD31" s="65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65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8">
        <f t="shared" si="47"/>
        <v>23.503188252169554</v>
      </c>
      <c r="CM31" s="18">
        <f t="shared" si="47"/>
        <v>-92.77715312501822</v>
      </c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ht="12.75">
      <c r="A32" s="11"/>
      <c r="F32" s="11"/>
      <c r="G32" s="9">
        <f t="shared" si="5"/>
        <v>29</v>
      </c>
      <c r="H32" s="8">
        <f t="shared" si="1"/>
        <v>159.148651689943</v>
      </c>
      <c r="I32" s="8">
        <f t="shared" si="2"/>
        <v>16.48352708837546</v>
      </c>
      <c r="J32" s="8">
        <f t="shared" si="3"/>
        <v>29.737070042739454</v>
      </c>
      <c r="K32" s="8">
        <f t="shared" si="4"/>
        <v>188.88572173268244</v>
      </c>
      <c r="L32" s="8">
        <v>70</v>
      </c>
      <c r="M32" s="8">
        <v>10</v>
      </c>
      <c r="N32" s="8"/>
      <c r="O32" s="8"/>
      <c r="P32" s="64"/>
      <c r="Q32" s="15">
        <v>100</v>
      </c>
      <c r="R32" s="8">
        <f t="shared" si="45"/>
        <v>78.78462024097664</v>
      </c>
      <c r="S32" s="20">
        <f t="shared" si="46"/>
        <v>-13.891854213354424</v>
      </c>
      <c r="T32" s="11"/>
      <c r="U32" s="79" t="s">
        <v>41</v>
      </c>
      <c r="V32" s="79"/>
      <c r="W32" s="11"/>
      <c r="X32" s="65"/>
      <c r="Y32" s="65"/>
      <c r="Z32" s="65"/>
      <c r="AA32" s="65"/>
      <c r="AB32" s="65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65"/>
      <c r="BA32" s="65"/>
      <c r="BB32" s="11"/>
      <c r="BC32" s="65"/>
      <c r="BD32" s="65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65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8">
        <f t="shared" si="47"/>
        <v>34.802531038783954</v>
      </c>
      <c r="CM32" s="18">
        <f t="shared" si="47"/>
        <v>-89.1559523155604</v>
      </c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 ht="12.75">
      <c r="A33" s="11"/>
      <c r="F33" s="11"/>
      <c r="G33" s="9">
        <f t="shared" si="5"/>
        <v>30</v>
      </c>
      <c r="H33" s="8">
        <f t="shared" si="1"/>
        <v>159.0943116519255</v>
      </c>
      <c r="I33" s="8">
        <f t="shared" si="2"/>
        <v>16.999999999999996</v>
      </c>
      <c r="J33" s="8">
        <f t="shared" si="3"/>
        <v>29.444863728670917</v>
      </c>
      <c r="K33" s="8">
        <f t="shared" si="4"/>
        <v>188.53917538059642</v>
      </c>
      <c r="L33" s="8">
        <v>71</v>
      </c>
      <c r="M33" s="8">
        <v>9</v>
      </c>
      <c r="N33" s="8"/>
      <c r="O33" s="8"/>
      <c r="P33" s="64"/>
      <c r="Q33" s="15">
        <v>120</v>
      </c>
      <c r="R33" s="8">
        <f t="shared" si="45"/>
        <v>69.2820323027551</v>
      </c>
      <c r="S33" s="20">
        <f t="shared" si="46"/>
        <v>-39.999999999999986</v>
      </c>
      <c r="T33" s="11"/>
      <c r="U33" s="10" t="s">
        <v>6</v>
      </c>
      <c r="V33" s="10" t="s">
        <v>9</v>
      </c>
      <c r="W33" s="11"/>
      <c r="X33" s="65"/>
      <c r="Y33" s="65"/>
      <c r="Z33" s="65"/>
      <c r="AA33" s="65"/>
      <c r="AB33" s="65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65"/>
      <c r="BA33" s="65"/>
      <c r="BB33" s="11"/>
      <c r="BC33" s="65"/>
      <c r="BD33" s="65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65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8">
        <f t="shared" si="47"/>
        <v>45.566962560455735</v>
      </c>
      <c r="CM33" s="18">
        <f t="shared" si="47"/>
        <v>-84.1644338364729</v>
      </c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</row>
    <row r="34" spans="1:128" ht="12.75">
      <c r="A34" s="11"/>
      <c r="F34" s="11"/>
      <c r="G34" s="9">
        <f t="shared" si="5"/>
        <v>31</v>
      </c>
      <c r="H34" s="8">
        <f t="shared" si="1"/>
        <v>159.03884608261671</v>
      </c>
      <c r="I34" s="8">
        <f t="shared" si="2"/>
        <v>17.51129454694184</v>
      </c>
      <c r="J34" s="8">
        <f t="shared" si="3"/>
        <v>29.14368822387182</v>
      </c>
      <c r="K34" s="8">
        <f t="shared" si="4"/>
        <v>188.18253430648855</v>
      </c>
      <c r="L34" s="8">
        <v>72</v>
      </c>
      <c r="M34" s="8">
        <v>8</v>
      </c>
      <c r="N34" s="8"/>
      <c r="O34" s="8"/>
      <c r="P34" s="64"/>
      <c r="Q34" s="15">
        <v>140</v>
      </c>
      <c r="R34" s="8">
        <f t="shared" si="45"/>
        <v>51.42300877492316</v>
      </c>
      <c r="S34" s="20">
        <f t="shared" si="46"/>
        <v>-61.28355544951823</v>
      </c>
      <c r="T34" s="11"/>
      <c r="U34" s="20">
        <f>VLOOKUP($F$8,G:J,4)</f>
        <v>-19.012558718005405</v>
      </c>
      <c r="V34" s="20">
        <f>-VLOOKUP($F$8,G:J,3)</f>
        <v>28.187277466871407</v>
      </c>
      <c r="W34" s="11"/>
      <c r="X34" s="65"/>
      <c r="Y34" s="65"/>
      <c r="Z34" s="65"/>
      <c r="AA34" s="65"/>
      <c r="AB34" s="65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65"/>
      <c r="BA34" s="65"/>
      <c r="BB34" s="11"/>
      <c r="BC34" s="65"/>
      <c r="BD34" s="65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65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8">
        <f t="shared" si="47"/>
        <v>55.63103462966</v>
      </c>
      <c r="CM34" s="18">
        <f t="shared" si="47"/>
        <v>-77.8793168051285</v>
      </c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</row>
    <row r="35" spans="1:128" ht="12.75">
      <c r="A35" s="11"/>
      <c r="F35" s="11"/>
      <c r="G35" s="9">
        <f t="shared" si="5"/>
        <v>32</v>
      </c>
      <c r="H35" s="8">
        <f t="shared" si="1"/>
        <v>158.9823214160747</v>
      </c>
      <c r="I35" s="8">
        <f t="shared" si="2"/>
        <v>18.017254983928968</v>
      </c>
      <c r="J35" s="8">
        <f t="shared" si="3"/>
        <v>28.83363526931848</v>
      </c>
      <c r="K35" s="8">
        <f t="shared" si="4"/>
        <v>187.8159566853932</v>
      </c>
      <c r="L35" s="8">
        <v>73</v>
      </c>
      <c r="M35" s="8">
        <v>7</v>
      </c>
      <c r="N35" s="8"/>
      <c r="O35" s="8"/>
      <c r="P35" s="64"/>
      <c r="Q35" s="15">
        <v>160</v>
      </c>
      <c r="R35" s="8">
        <f t="shared" si="45"/>
        <v>27.36161146605351</v>
      </c>
      <c r="S35" s="20">
        <f t="shared" si="46"/>
        <v>-75.17540966287267</v>
      </c>
      <c r="T35" s="11"/>
      <c r="U35" s="79" t="s">
        <v>42</v>
      </c>
      <c r="V35" s="79"/>
      <c r="W35" s="11"/>
      <c r="X35" s="65"/>
      <c r="Y35" s="65"/>
      <c r="Z35" s="65"/>
      <c r="AA35" s="65"/>
      <c r="AB35" s="65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65"/>
      <c r="BA35" s="65"/>
      <c r="BB35" s="65"/>
      <c r="BC35" s="65"/>
      <c r="BD35" s="65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65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8">
        <f t="shared" si="47"/>
        <v>64.84006351046351</v>
      </c>
      <c r="CM35" s="18">
        <f t="shared" si="47"/>
        <v>-70.39720281345744</v>
      </c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 ht="12.75">
      <c r="A36" s="11"/>
      <c r="F36" s="11"/>
      <c r="G36" s="9">
        <f t="shared" si="5"/>
        <v>33</v>
      </c>
      <c r="H36" s="8">
        <f t="shared" si="1"/>
        <v>158.92480542601842</v>
      </c>
      <c r="I36" s="8">
        <f t="shared" si="2"/>
        <v>18.51772719051092</v>
      </c>
      <c r="J36" s="8">
        <f t="shared" si="3"/>
        <v>28.51479931014442</v>
      </c>
      <c r="K36" s="8">
        <f t="shared" si="4"/>
        <v>187.43960473616283</v>
      </c>
      <c r="L36" s="8">
        <v>74</v>
      </c>
      <c r="M36" s="8">
        <v>6</v>
      </c>
      <c r="N36" s="8"/>
      <c r="O36" s="8"/>
      <c r="P36" s="64"/>
      <c r="Q36" s="15">
        <v>180</v>
      </c>
      <c r="R36" s="8">
        <f t="shared" si="45"/>
        <v>9.80118763926896E-15</v>
      </c>
      <c r="S36" s="20">
        <f t="shared" si="46"/>
        <v>-80</v>
      </c>
      <c r="T36" s="11"/>
      <c r="U36" s="10" t="s">
        <v>6</v>
      </c>
      <c r="V36" s="10" t="s">
        <v>9</v>
      </c>
      <c r="W36" s="11"/>
      <c r="X36" s="65"/>
      <c r="Y36" s="65"/>
      <c r="Z36" s="65"/>
      <c r="AA36" s="65"/>
      <c r="AB36" s="65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65"/>
      <c r="BA36" s="65"/>
      <c r="BB36" s="65"/>
      <c r="BC36" s="65"/>
      <c r="BD36" s="65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65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8">
        <f t="shared" si="47"/>
        <v>73.05250739138036</v>
      </c>
      <c r="CM36" s="18">
        <f t="shared" si="47"/>
        <v>-61.8330911715751</v>
      </c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</row>
    <row r="37" spans="1:128" ht="12.75">
      <c r="A37" s="11"/>
      <c r="F37" s="11"/>
      <c r="G37" s="9">
        <f t="shared" si="5"/>
        <v>34</v>
      </c>
      <c r="H37" s="8">
        <f t="shared" si="1"/>
        <v>158.86636714860197</v>
      </c>
      <c r="I37" s="8">
        <f t="shared" si="2"/>
        <v>19.012558718005394</v>
      </c>
      <c r="J37" s="8">
        <f t="shared" si="3"/>
        <v>28.187277466871414</v>
      </c>
      <c r="K37" s="8">
        <f t="shared" si="4"/>
        <v>187.0536446154734</v>
      </c>
      <c r="L37" s="8">
        <v>75</v>
      </c>
      <c r="M37" s="8">
        <v>5</v>
      </c>
      <c r="N37" s="8"/>
      <c r="O37" s="8"/>
      <c r="P37" s="64"/>
      <c r="Q37" s="15">
        <v>200</v>
      </c>
      <c r="R37" s="8">
        <f t="shared" si="45"/>
        <v>-27.361611466053493</v>
      </c>
      <c r="S37" s="20">
        <f t="shared" si="46"/>
        <v>-75.17540966287268</v>
      </c>
      <c r="T37" s="11"/>
      <c r="U37" s="20">
        <f>U34</f>
        <v>-19.012558718005405</v>
      </c>
      <c r="V37" s="20">
        <f>V34</f>
        <v>28.187277466871407</v>
      </c>
      <c r="W37" s="11"/>
      <c r="X37" s="65"/>
      <c r="Y37" s="65"/>
      <c r="Z37" s="65"/>
      <c r="AA37" s="65"/>
      <c r="AB37" s="65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65"/>
      <c r="BA37" s="65"/>
      <c r="BB37" s="65"/>
      <c r="BC37" s="65"/>
      <c r="BD37" s="65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65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8">
        <f t="shared" si="47"/>
        <v>80.14214186822234</v>
      </c>
      <c r="CM37" s="18">
        <f t="shared" si="47"/>
        <v>-52.318611380403844</v>
      </c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</row>
    <row r="38" spans="1:128" ht="12.75">
      <c r="A38" s="11"/>
      <c r="F38" s="11"/>
      <c r="G38" s="9">
        <f t="shared" si="5"/>
        <v>35</v>
      </c>
      <c r="H38" s="8">
        <f t="shared" si="1"/>
        <v>158.80707680340393</v>
      </c>
      <c r="I38" s="8">
        <f t="shared" si="2"/>
        <v>19.501598835935567</v>
      </c>
      <c r="J38" s="8">
        <f t="shared" si="3"/>
        <v>27.85116950582572</v>
      </c>
      <c r="K38" s="8">
        <f t="shared" si="4"/>
        <v>186.65824630922964</v>
      </c>
      <c r="L38" s="8">
        <v>76</v>
      </c>
      <c r="M38" s="8">
        <v>4</v>
      </c>
      <c r="N38" s="8"/>
      <c r="O38" s="8"/>
      <c r="P38" s="64"/>
      <c r="Q38" s="15">
        <v>220</v>
      </c>
      <c r="R38" s="8">
        <f t="shared" si="45"/>
        <v>-51.42300877492314</v>
      </c>
      <c r="S38" s="20">
        <f t="shared" si="46"/>
        <v>-61.28355544951824</v>
      </c>
      <c r="T38" s="11"/>
      <c r="U38" s="20">
        <f>R23</f>
        <v>138.05573154623917</v>
      </c>
      <c r="V38" s="20">
        <f>S23</f>
        <v>0</v>
      </c>
      <c r="W38" s="11"/>
      <c r="X38" s="65"/>
      <c r="Y38" s="65"/>
      <c r="Z38" s="65"/>
      <c r="AA38" s="65"/>
      <c r="AB38" s="65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65"/>
      <c r="BA38" s="65"/>
      <c r="BB38" s="65"/>
      <c r="BC38" s="65"/>
      <c r="BD38" s="65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65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8">
        <f t="shared" si="47"/>
        <v>86</v>
      </c>
      <c r="CM38" s="18">
        <f t="shared" si="47"/>
        <v>-42.00000000000001</v>
      </c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</row>
    <row r="39" spans="1:128" ht="12.75">
      <c r="A39" s="11"/>
      <c r="F39" s="11"/>
      <c r="G39" s="9">
        <f t="shared" si="5"/>
        <v>36</v>
      </c>
      <c r="H39" s="8">
        <f t="shared" si="1"/>
        <v>158.74700571270225</v>
      </c>
      <c r="I39" s="8">
        <f t="shared" si="2"/>
        <v>19.984698577944087</v>
      </c>
      <c r="J39" s="8">
        <f t="shared" si="3"/>
        <v>27.50657780874821</v>
      </c>
      <c r="K39" s="8">
        <f t="shared" si="4"/>
        <v>186.25358352145045</v>
      </c>
      <c r="L39" s="8">
        <v>77</v>
      </c>
      <c r="M39" s="8">
        <v>3</v>
      </c>
      <c r="N39" s="8"/>
      <c r="O39" s="8"/>
      <c r="P39" s="64"/>
      <c r="Q39" s="15">
        <v>240</v>
      </c>
      <c r="R39" s="8">
        <f t="shared" si="45"/>
        <v>-69.28203230275507</v>
      </c>
      <c r="S39" s="20">
        <f t="shared" si="46"/>
        <v>-40.000000000000036</v>
      </c>
      <c r="T39" s="11"/>
      <c r="U39" s="65"/>
      <c r="V39" s="65"/>
      <c r="W39" s="11"/>
      <c r="X39" s="65"/>
      <c r="Y39" s="65"/>
      <c r="Z39" s="65"/>
      <c r="AA39" s="65"/>
      <c r="AB39" s="65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65"/>
      <c r="AX39" s="65"/>
      <c r="AY39" s="11"/>
      <c r="AZ39" s="65"/>
      <c r="BA39" s="65"/>
      <c r="BB39" s="65"/>
      <c r="BC39" s="65"/>
      <c r="BD39" s="65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65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38"/>
      <c r="CM39" s="38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</row>
    <row r="40" spans="1:128" ht="12.75">
      <c r="A40" s="11"/>
      <c r="F40" s="11"/>
      <c r="G40" s="9">
        <f t="shared" si="5"/>
        <v>37</v>
      </c>
      <c r="H40" s="8">
        <f t="shared" si="1"/>
        <v>158.68622621910896</v>
      </c>
      <c r="I40" s="8">
        <f t="shared" si="2"/>
        <v>20.46171078716964</v>
      </c>
      <c r="J40" s="8">
        <f t="shared" si="3"/>
        <v>27.153607341607955</v>
      </c>
      <c r="K40" s="8">
        <f t="shared" si="4"/>
        <v>185.83983356071693</v>
      </c>
      <c r="L40" s="8">
        <v>78</v>
      </c>
      <c r="M40" s="8">
        <v>2</v>
      </c>
      <c r="N40" s="8"/>
      <c r="O40" s="8"/>
      <c r="P40" s="64"/>
      <c r="Q40" s="15">
        <v>260</v>
      </c>
      <c r="R40" s="8">
        <f t="shared" si="45"/>
        <v>-78.78462024097664</v>
      </c>
      <c r="S40" s="20">
        <f t="shared" si="46"/>
        <v>-13.891854213354426</v>
      </c>
      <c r="T40" s="11"/>
      <c r="U40" s="65"/>
      <c r="V40" s="65"/>
      <c r="W40" s="11"/>
      <c r="X40" s="65"/>
      <c r="Y40" s="65"/>
      <c r="Z40" s="65"/>
      <c r="AA40" s="65"/>
      <c r="AB40" s="65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65"/>
      <c r="AX40" s="65"/>
      <c r="AY40" s="11"/>
      <c r="AZ40" s="65"/>
      <c r="BA40" s="65"/>
      <c r="BB40" s="65"/>
      <c r="BC40" s="65"/>
      <c r="BD40" s="65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65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8">
        <f aca="true" t="shared" si="48" ref="CL40:CL49">-CL29</f>
        <v>0</v>
      </c>
      <c r="CM40" s="18">
        <f aca="true" t="shared" si="49" ref="CM40:CM49">CM29</f>
        <v>-95.70788891204319</v>
      </c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</row>
    <row r="41" spans="1:128" ht="12.75">
      <c r="A41" s="11"/>
      <c r="F41" s="11"/>
      <c r="G41" s="9">
        <f t="shared" si="5"/>
        <v>38</v>
      </c>
      <c r="H41" s="8">
        <f t="shared" si="1"/>
        <v>158.6248116016426</v>
      </c>
      <c r="I41" s="8">
        <f t="shared" si="2"/>
        <v>20.93249016107238</v>
      </c>
      <c r="J41" s="8">
        <f t="shared" si="3"/>
        <v>26.792365622628548</v>
      </c>
      <c r="K41" s="8">
        <f t="shared" si="4"/>
        <v>185.41717722427114</v>
      </c>
      <c r="L41" s="8">
        <v>79</v>
      </c>
      <c r="M41" s="8">
        <v>1</v>
      </c>
      <c r="N41" s="8"/>
      <c r="O41" s="8"/>
      <c r="P41" s="64"/>
      <c r="Q41" s="15">
        <v>280</v>
      </c>
      <c r="R41" s="8">
        <f t="shared" si="45"/>
        <v>-78.78462024097665</v>
      </c>
      <c r="S41" s="20">
        <f t="shared" si="46"/>
        <v>13.891854213354398</v>
      </c>
      <c r="T41" s="11"/>
      <c r="U41" s="65"/>
      <c r="V41" s="65"/>
      <c r="W41" s="11"/>
      <c r="X41" s="65"/>
      <c r="Y41" s="65"/>
      <c r="Z41" s="65"/>
      <c r="AA41" s="65"/>
      <c r="AB41" s="65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65"/>
      <c r="AX41" s="65"/>
      <c r="AY41" s="11"/>
      <c r="AZ41" s="65"/>
      <c r="BA41" s="65"/>
      <c r="BB41" s="65"/>
      <c r="BC41" s="65"/>
      <c r="BD41" s="65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65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8">
        <f t="shared" si="48"/>
        <v>-11.842603918377389</v>
      </c>
      <c r="CM41" s="18">
        <f t="shared" si="49"/>
        <v>-94.97237878684746</v>
      </c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 ht="12.75">
      <c r="A42" s="11"/>
      <c r="F42" s="11"/>
      <c r="G42" s="9">
        <f t="shared" si="5"/>
        <v>39</v>
      </c>
      <c r="H42" s="8">
        <f t="shared" si="1"/>
        <v>158.56283599031858</v>
      </c>
      <c r="I42" s="8">
        <f t="shared" si="2"/>
        <v>21.396893295694472</v>
      </c>
      <c r="J42" s="8">
        <f t="shared" si="3"/>
        <v>26.42296268953701</v>
      </c>
      <c r="K42" s="8">
        <f t="shared" si="4"/>
        <v>184.98579867985558</v>
      </c>
      <c r="L42" s="8">
        <v>80</v>
      </c>
      <c r="M42" s="8"/>
      <c r="N42" s="8"/>
      <c r="O42" s="8"/>
      <c r="P42" s="64"/>
      <c r="Q42" s="15">
        <v>300</v>
      </c>
      <c r="R42" s="8">
        <f t="shared" si="45"/>
        <v>-69.28203230275508</v>
      </c>
      <c r="S42" s="20">
        <f t="shared" si="46"/>
        <v>40.00000000000001</v>
      </c>
      <c r="T42" s="11"/>
      <c r="U42" s="65"/>
      <c r="V42" s="65"/>
      <c r="W42" s="11"/>
      <c r="X42" s="65"/>
      <c r="Y42" s="65"/>
      <c r="Z42" s="65"/>
      <c r="AA42" s="65"/>
      <c r="AB42" s="65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65"/>
      <c r="AX42" s="65"/>
      <c r="AY42" s="11"/>
      <c r="AZ42" s="65"/>
      <c r="BA42" s="65"/>
      <c r="BB42" s="65"/>
      <c r="BC42" s="65"/>
      <c r="BD42" s="65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65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8">
        <f t="shared" si="48"/>
        <v>-23.503188252169554</v>
      </c>
      <c r="CM42" s="18">
        <f t="shared" si="49"/>
        <v>-92.77715312501822</v>
      </c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ht="12.75">
      <c r="A43" s="11"/>
      <c r="F43" s="11"/>
      <c r="G43" s="9">
        <f t="shared" si="5"/>
        <v>40</v>
      </c>
      <c r="H43" s="8">
        <f t="shared" si="1"/>
        <v>158.50037427934194</v>
      </c>
      <c r="I43" s="8">
        <f t="shared" si="2"/>
        <v>21.854778729342335</v>
      </c>
      <c r="J43" s="8">
        <f t="shared" si="3"/>
        <v>26.045511066045254</v>
      </c>
      <c r="K43" s="8">
        <f t="shared" si="4"/>
        <v>184.5458853453872</v>
      </c>
      <c r="L43" s="8">
        <v>81</v>
      </c>
      <c r="M43" s="8"/>
      <c r="N43" s="8"/>
      <c r="O43" s="8"/>
      <c r="P43" s="64"/>
      <c r="Q43" s="15">
        <v>320</v>
      </c>
      <c r="R43" s="8">
        <f t="shared" si="45"/>
        <v>-51.42300877492317</v>
      </c>
      <c r="S43" s="20">
        <f t="shared" si="46"/>
        <v>61.283555449518225</v>
      </c>
      <c r="T43" s="11"/>
      <c r="U43" s="65"/>
      <c r="V43" s="65"/>
      <c r="W43" s="11"/>
      <c r="X43" s="65"/>
      <c r="Y43" s="65"/>
      <c r="Z43" s="65"/>
      <c r="AA43" s="65"/>
      <c r="AB43" s="65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65"/>
      <c r="AX43" s="65"/>
      <c r="AY43" s="11"/>
      <c r="AZ43" s="65"/>
      <c r="BA43" s="65"/>
      <c r="BB43" s="65"/>
      <c r="BC43" s="65"/>
      <c r="BD43" s="65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65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8">
        <f t="shared" si="48"/>
        <v>-34.802531038783954</v>
      </c>
      <c r="CM43" s="18">
        <f t="shared" si="49"/>
        <v>-89.1559523155604</v>
      </c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</row>
    <row r="44" spans="1:128" ht="12.75">
      <c r="A44" s="11"/>
      <c r="F44" s="11"/>
      <c r="G44" s="9">
        <f t="shared" si="5"/>
        <v>41</v>
      </c>
      <c r="H44" s="8">
        <f t="shared" si="1"/>
        <v>158.43750203898986</v>
      </c>
      <c r="I44" s="8">
        <f t="shared" si="2"/>
        <v>22.306006985677243</v>
      </c>
      <c r="J44" s="8">
        <f t="shared" si="3"/>
        <v>25.660125727574254</v>
      </c>
      <c r="K44" s="8">
        <f t="shared" si="4"/>
        <v>184.09762776656413</v>
      </c>
      <c r="L44" s="8">
        <v>82</v>
      </c>
      <c r="M44" s="8"/>
      <c r="N44" s="8"/>
      <c r="O44" s="8"/>
      <c r="P44" s="64"/>
      <c r="Q44" s="15">
        <v>340</v>
      </c>
      <c r="R44" s="8">
        <f t="shared" si="45"/>
        <v>-27.36161146605349</v>
      </c>
      <c r="S44" s="20">
        <f t="shared" si="46"/>
        <v>75.17540966287268</v>
      </c>
      <c r="T44" s="11"/>
      <c r="U44" s="65"/>
      <c r="V44" s="65"/>
      <c r="W44" s="11"/>
      <c r="X44" s="65"/>
      <c r="Y44" s="65"/>
      <c r="Z44" s="65"/>
      <c r="AA44" s="65"/>
      <c r="AB44" s="65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65"/>
      <c r="AX44" s="65"/>
      <c r="AY44" s="11"/>
      <c r="AZ44" s="65"/>
      <c r="BA44" s="65"/>
      <c r="BB44" s="65"/>
      <c r="BC44" s="65"/>
      <c r="BD44" s="65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65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8">
        <f t="shared" si="48"/>
        <v>-45.566962560455735</v>
      </c>
      <c r="CM44" s="18">
        <f t="shared" si="49"/>
        <v>-84.1644338364729</v>
      </c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</row>
    <row r="45" spans="1:128" ht="12.75">
      <c r="A45" s="11"/>
      <c r="F45" s="11"/>
      <c r="G45" s="9">
        <f t="shared" si="5"/>
        <v>42</v>
      </c>
      <c r="H45" s="8">
        <f t="shared" si="1"/>
        <v>158.37429542627396</v>
      </c>
      <c r="I45" s="8">
        <f t="shared" si="2"/>
        <v>22.750440616201182</v>
      </c>
      <c r="J45" s="8">
        <f t="shared" si="3"/>
        <v>25.266924066231404</v>
      </c>
      <c r="K45" s="8">
        <f t="shared" si="4"/>
        <v>183.64121949250537</v>
      </c>
      <c r="L45" s="8">
        <v>83</v>
      </c>
      <c r="M45" s="8"/>
      <c r="N45" s="8"/>
      <c r="O45" s="8"/>
      <c r="P45" s="64"/>
      <c r="Q45" s="15">
        <v>360</v>
      </c>
      <c r="R45" s="8">
        <f t="shared" si="45"/>
        <v>-1.960237527853792E-14</v>
      </c>
      <c r="S45" s="20">
        <f t="shared" si="46"/>
        <v>80</v>
      </c>
      <c r="T45" s="11"/>
      <c r="U45" s="65"/>
      <c r="V45" s="65"/>
      <c r="W45" s="11"/>
      <c r="X45" s="65"/>
      <c r="Y45" s="65"/>
      <c r="Z45" s="65"/>
      <c r="AA45" s="65"/>
      <c r="AB45" s="65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65"/>
      <c r="AX45" s="65"/>
      <c r="AY45" s="11"/>
      <c r="AZ45" s="65"/>
      <c r="BA45" s="65"/>
      <c r="BB45" s="65"/>
      <c r="BC45" s="65"/>
      <c r="BD45" s="65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65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8">
        <f t="shared" si="48"/>
        <v>-55.63103462966</v>
      </c>
      <c r="CM45" s="18">
        <f t="shared" si="49"/>
        <v>-77.8793168051285</v>
      </c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ht="12.75">
      <c r="A46" s="11"/>
      <c r="F46" s="11"/>
      <c r="G46" s="9">
        <f t="shared" si="5"/>
        <v>43</v>
      </c>
      <c r="H46" s="8">
        <f t="shared" si="1"/>
        <v>158.31083109447724</v>
      </c>
      <c r="I46" s="8">
        <f t="shared" si="2"/>
        <v>23.18794424212495</v>
      </c>
      <c r="J46" s="8">
        <f t="shared" si="3"/>
        <v>24.8660258550518</v>
      </c>
      <c r="K46" s="8">
        <f t="shared" si="4"/>
        <v>183.17685694952903</v>
      </c>
      <c r="L46" s="8">
        <v>84</v>
      </c>
      <c r="M46" s="8"/>
      <c r="N46" s="8"/>
      <c r="O46" s="8"/>
      <c r="P46" s="64"/>
      <c r="Q46" s="11"/>
      <c r="R46" s="65"/>
      <c r="S46" s="65"/>
      <c r="T46" s="11"/>
      <c r="U46" s="65"/>
      <c r="V46" s="65"/>
      <c r="W46" s="11"/>
      <c r="X46" s="65"/>
      <c r="Y46" s="65"/>
      <c r="Z46" s="65"/>
      <c r="AA46" s="65"/>
      <c r="AB46" s="65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65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8">
        <f t="shared" si="48"/>
        <v>-64.84006351046351</v>
      </c>
      <c r="CM46" s="18">
        <f t="shared" si="49"/>
        <v>-70.39720281345744</v>
      </c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 ht="12.75">
      <c r="A47" s="11"/>
      <c r="F47" s="11"/>
      <c r="G47" s="9">
        <f t="shared" si="5"/>
        <v>44</v>
      </c>
      <c r="H47" s="8">
        <f t="shared" si="1"/>
        <v>158.247186101662</v>
      </c>
      <c r="I47" s="8">
        <f t="shared" si="2"/>
        <v>23.618384595605907</v>
      </c>
      <c r="J47" s="8">
        <f t="shared" si="3"/>
        <v>24.457553211514142</v>
      </c>
      <c r="K47" s="8">
        <f t="shared" si="4"/>
        <v>182.70473931317616</v>
      </c>
      <c r="L47" s="8">
        <v>85</v>
      </c>
      <c r="M47" s="8"/>
      <c r="N47" s="8"/>
      <c r="O47" s="8"/>
      <c r="P47" s="64"/>
      <c r="Q47" s="11"/>
      <c r="R47" s="65"/>
      <c r="S47" s="65"/>
      <c r="T47" s="11"/>
      <c r="U47" s="65"/>
      <c r="V47" s="65"/>
      <c r="W47" s="11"/>
      <c r="X47" s="65"/>
      <c r="Y47" s="65"/>
      <c r="Z47" s="65"/>
      <c r="AA47" s="65"/>
      <c r="AB47" s="65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65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8">
        <f t="shared" si="48"/>
        <v>-73.05250739138036</v>
      </c>
      <c r="CM47" s="18">
        <f t="shared" si="49"/>
        <v>-61.8330911715751</v>
      </c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</row>
    <row r="48" spans="1:128" ht="12.75">
      <c r="A48" s="11"/>
      <c r="F48" s="11"/>
      <c r="G48" s="9">
        <f t="shared" si="5"/>
        <v>45</v>
      </c>
      <c r="H48" s="8">
        <f t="shared" si="1"/>
        <v>158.18343781824947</v>
      </c>
      <c r="I48" s="8">
        <f t="shared" si="2"/>
        <v>24.041630560342615</v>
      </c>
      <c r="J48" s="8">
        <f t="shared" si="3"/>
        <v>24.041630560342618</v>
      </c>
      <c r="K48" s="8">
        <f t="shared" si="4"/>
        <v>182.22506837859208</v>
      </c>
      <c r="L48" s="8">
        <v>86</v>
      </c>
      <c r="M48" s="8"/>
      <c r="N48" s="8"/>
      <c r="O48" s="8"/>
      <c r="P48" s="64"/>
      <c r="Q48" s="11"/>
      <c r="R48" s="65"/>
      <c r="S48" s="65"/>
      <c r="T48" s="11"/>
      <c r="U48" s="65"/>
      <c r="V48" s="65"/>
      <c r="W48" s="11"/>
      <c r="X48" s="65"/>
      <c r="Y48" s="65"/>
      <c r="Z48" s="65"/>
      <c r="AA48" s="65"/>
      <c r="AB48" s="65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65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8">
        <f t="shared" si="48"/>
        <v>-80.14214186822234</v>
      </c>
      <c r="CM48" s="18">
        <f t="shared" si="49"/>
        <v>-52.318611380403844</v>
      </c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</row>
    <row r="49" spans="1:128" ht="12.75">
      <c r="A49" s="11"/>
      <c r="F49" s="11"/>
      <c r="G49" s="9">
        <f t="shared" si="5"/>
        <v>46</v>
      </c>
      <c r="H49" s="8">
        <f t="shared" si="1"/>
        <v>158.1196638337748</v>
      </c>
      <c r="I49" s="8">
        <f t="shared" si="2"/>
        <v>24.45755321151414</v>
      </c>
      <c r="J49" s="8">
        <f t="shared" si="3"/>
        <v>23.61838459560591</v>
      </c>
      <c r="K49" s="8">
        <f t="shared" si="4"/>
        <v>181.7380484293807</v>
      </c>
      <c r="L49" s="8">
        <v>87</v>
      </c>
      <c r="M49" s="8"/>
      <c r="N49" s="8"/>
      <c r="O49" s="8"/>
      <c r="P49" s="64"/>
      <c r="Q49" s="11"/>
      <c r="R49" s="65"/>
      <c r="S49" s="65"/>
      <c r="T49" s="11"/>
      <c r="U49" s="65"/>
      <c r="V49" s="65"/>
      <c r="W49" s="11"/>
      <c r="X49" s="65"/>
      <c r="Y49" s="65"/>
      <c r="Z49" s="65"/>
      <c r="AA49" s="65"/>
      <c r="AB49" s="65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65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8">
        <f t="shared" si="48"/>
        <v>-86</v>
      </c>
      <c r="CM49" s="18">
        <f t="shared" si="49"/>
        <v>-42.00000000000001</v>
      </c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</row>
    <row r="50" spans="1:128" ht="12.75">
      <c r="A50" s="11"/>
      <c r="F50" s="11"/>
      <c r="G50" s="9">
        <f t="shared" si="5"/>
        <v>47</v>
      </c>
      <c r="H50" s="8">
        <f t="shared" si="1"/>
        <v>158.05594186292362</v>
      </c>
      <c r="I50" s="8">
        <f t="shared" si="2"/>
        <v>24.866025855051795</v>
      </c>
      <c r="J50" s="8">
        <f t="shared" si="3"/>
        <v>23.18794424212495</v>
      </c>
      <c r="K50" s="8">
        <f t="shared" si="4"/>
        <v>181.24388610504857</v>
      </c>
      <c r="L50" s="8">
        <v>88</v>
      </c>
      <c r="M50" s="8"/>
      <c r="N50" s="8"/>
      <c r="O50" s="8"/>
      <c r="P50" s="64"/>
      <c r="Q50" s="11"/>
      <c r="R50" s="65"/>
      <c r="S50" s="65"/>
      <c r="T50" s="11"/>
      <c r="U50" s="65"/>
      <c r="V50" s="65"/>
      <c r="W50" s="11"/>
      <c r="X50" s="65"/>
      <c r="Y50" s="65"/>
      <c r="Z50" s="65"/>
      <c r="AA50" s="65"/>
      <c r="AB50" s="65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65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</row>
    <row r="51" spans="1:128" ht="12.75">
      <c r="A51" s="11"/>
      <c r="F51" s="11"/>
      <c r="G51" s="9">
        <f t="shared" si="5"/>
        <v>48</v>
      </c>
      <c r="H51" s="8">
        <f t="shared" si="1"/>
        <v>157.9923496509603</v>
      </c>
      <c r="I51" s="8">
        <f t="shared" si="2"/>
        <v>25.2669240662314</v>
      </c>
      <c r="J51" s="8">
        <f t="shared" si="3"/>
        <v>22.750440616201182</v>
      </c>
      <c r="K51" s="8">
        <f t="shared" si="4"/>
        <v>180.7427902671615</v>
      </c>
      <c r="L51" s="8">
        <v>89</v>
      </c>
      <c r="M51" s="8"/>
      <c r="N51" s="8"/>
      <c r="O51" s="8"/>
      <c r="P51" s="64"/>
      <c r="Q51" s="11"/>
      <c r="R51" s="65"/>
      <c r="S51" s="65"/>
      <c r="T51" s="11"/>
      <c r="U51" s="65"/>
      <c r="V51" s="65"/>
      <c r="W51" s="11"/>
      <c r="X51" s="65"/>
      <c r="Y51" s="65"/>
      <c r="Z51" s="65"/>
      <c r="AA51" s="65"/>
      <c r="AB51" s="65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65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 ht="12.75">
      <c r="A52" s="11"/>
      <c r="F52" s="11"/>
      <c r="G52" s="9">
        <f t="shared" si="5"/>
        <v>49</v>
      </c>
      <c r="H52" s="8">
        <f t="shared" si="1"/>
        <v>157.9289648786602</v>
      </c>
      <c r="I52" s="8">
        <f t="shared" si="2"/>
        <v>25.660125727574247</v>
      </c>
      <c r="J52" s="8">
        <f t="shared" si="3"/>
        <v>22.306006985677246</v>
      </c>
      <c r="K52" s="8">
        <f t="shared" si="4"/>
        <v>180.23497186433744</v>
      </c>
      <c r="L52" s="8">
        <v>90</v>
      </c>
      <c r="M52" s="8"/>
      <c r="N52" s="8"/>
      <c r="O52" s="8"/>
      <c r="P52" s="64"/>
      <c r="Q52" s="11"/>
      <c r="R52" s="65"/>
      <c r="S52" s="65"/>
      <c r="T52" s="11"/>
      <c r="U52" s="65"/>
      <c r="V52" s="65"/>
      <c r="W52" s="11"/>
      <c r="X52" s="65"/>
      <c r="Y52" s="65"/>
      <c r="Z52" s="65"/>
      <c r="AA52" s="65"/>
      <c r="AB52" s="65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65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</row>
    <row r="53" spans="1:128" ht="12.75">
      <c r="A53" s="11"/>
      <c r="F53" s="11"/>
      <c r="G53" s="9">
        <f t="shared" si="5"/>
        <v>50</v>
      </c>
      <c r="H53" s="8">
        <f t="shared" si="1"/>
        <v>157.8658650668615</v>
      </c>
      <c r="I53" s="8">
        <f t="shared" si="2"/>
        <v>26.045511066045254</v>
      </c>
      <c r="J53" s="8">
        <f t="shared" si="3"/>
        <v>21.85477872934234</v>
      </c>
      <c r="K53" s="8">
        <f t="shared" si="4"/>
        <v>179.72064379620383</v>
      </c>
      <c r="L53" s="8">
        <v>91</v>
      </c>
      <c r="M53" s="8"/>
      <c r="N53" s="8"/>
      <c r="O53" s="8"/>
      <c r="P53" s="64"/>
      <c r="Q53" s="11"/>
      <c r="R53" s="65"/>
      <c r="S53" s="65"/>
      <c r="T53" s="11"/>
      <c r="U53" s="65"/>
      <c r="V53" s="65"/>
      <c r="W53" s="11"/>
      <c r="X53" s="65"/>
      <c r="Y53" s="65"/>
      <c r="Z53" s="65"/>
      <c r="AA53" s="65"/>
      <c r="AB53" s="65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65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</row>
    <row r="54" spans="1:128" ht="12.75">
      <c r="A54" s="11"/>
      <c r="F54" s="11"/>
      <c r="G54" s="9">
        <f t="shared" si="5"/>
        <v>51</v>
      </c>
      <c r="H54" s="8">
        <f t="shared" si="1"/>
        <v>157.80312748075477</v>
      </c>
      <c r="I54" s="8">
        <f t="shared" si="2"/>
        <v>26.422962689537005</v>
      </c>
      <c r="J54" s="8">
        <f t="shared" si="3"/>
        <v>21.396893295694476</v>
      </c>
      <c r="K54" s="8">
        <f t="shared" si="4"/>
        <v>179.20002077644924</v>
      </c>
      <c r="L54" s="8">
        <v>92</v>
      </c>
      <c r="M54" s="8"/>
      <c r="N54" s="8"/>
      <c r="O54" s="8"/>
      <c r="P54" s="64"/>
      <c r="Q54" s="11"/>
      <c r="R54" s="65"/>
      <c r="S54" s="65"/>
      <c r="T54" s="11"/>
      <c r="U54" s="65"/>
      <c r="V54" s="65"/>
      <c r="W54" s="11"/>
      <c r="X54" s="65"/>
      <c r="Y54" s="65"/>
      <c r="Z54" s="65"/>
      <c r="AA54" s="65"/>
      <c r="AB54" s="65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65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</row>
    <row r="55" spans="1:128" ht="12.75">
      <c r="A55" s="11"/>
      <c r="F55" s="11"/>
      <c r="G55" s="9">
        <f t="shared" si="5"/>
        <v>52</v>
      </c>
      <c r="H55" s="8">
        <f t="shared" si="1"/>
        <v>157.74082903403098</v>
      </c>
      <c r="I55" s="8">
        <f t="shared" si="2"/>
        <v>26.792365622628548</v>
      </c>
      <c r="J55" s="8">
        <f t="shared" si="3"/>
        <v>20.932490161072383</v>
      </c>
      <c r="K55" s="8">
        <f t="shared" si="4"/>
        <v>178.67331919510337</v>
      </c>
      <c r="L55" s="8">
        <v>93</v>
      </c>
      <c r="M55" s="8"/>
      <c r="N55" s="8"/>
      <c r="O55" s="8"/>
      <c r="P55" s="64"/>
      <c r="Q55" s="11"/>
      <c r="R55" s="65"/>
      <c r="S55" s="65"/>
      <c r="T55" s="11"/>
      <c r="U55" s="65"/>
      <c r="V55" s="65"/>
      <c r="W55" s="11"/>
      <c r="X55" s="65"/>
      <c r="Y55" s="65"/>
      <c r="Z55" s="65"/>
      <c r="AA55" s="65"/>
      <c r="AB55" s="65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65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</row>
    <row r="56" spans="1:128" ht="12.75">
      <c r="A56" s="11"/>
      <c r="F56" s="11"/>
      <c r="G56" s="9">
        <f t="shared" si="5"/>
        <v>53</v>
      </c>
      <c r="H56" s="8">
        <f t="shared" si="1"/>
        <v>157.67904619301126</v>
      </c>
      <c r="I56" s="8">
        <f t="shared" si="2"/>
        <v>27.153607341607955</v>
      </c>
      <c r="J56" s="8">
        <f t="shared" si="3"/>
        <v>20.461710787169643</v>
      </c>
      <c r="K56" s="8">
        <f t="shared" si="4"/>
        <v>178.1407569801809</v>
      </c>
      <c r="L56" s="8">
        <v>94</v>
      </c>
      <c r="M56" s="8"/>
      <c r="N56" s="8"/>
      <c r="O56" s="8"/>
      <c r="P56" s="64"/>
      <c r="Q56" s="11"/>
      <c r="R56" s="65"/>
      <c r="S56" s="65"/>
      <c r="T56" s="11"/>
      <c r="U56" s="65"/>
      <c r="V56" s="65"/>
      <c r="W56" s="11"/>
      <c r="X56" s="65"/>
      <c r="Y56" s="65"/>
      <c r="Z56" s="65"/>
      <c r="AA56" s="65"/>
      <c r="AB56" s="65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65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6:128" ht="12.75">
      <c r="F57" s="11"/>
      <c r="G57" s="9">
        <f t="shared" si="5"/>
        <v>54</v>
      </c>
      <c r="H57" s="8">
        <f t="shared" si="1"/>
        <v>157.61785488088358</v>
      </c>
      <c r="I57" s="8">
        <f t="shared" si="2"/>
        <v>27.50657780874821</v>
      </c>
      <c r="J57" s="8">
        <f t="shared" si="3"/>
        <v>19.984698577944087</v>
      </c>
      <c r="K57" s="8">
        <f t="shared" si="4"/>
        <v>177.60255345882769</v>
      </c>
      <c r="L57" s="8">
        <v>95</v>
      </c>
      <c r="M57" s="8"/>
      <c r="N57" s="8"/>
      <c r="O57" s="8"/>
      <c r="P57" s="64"/>
      <c r="Q57" s="11"/>
      <c r="R57" s="65"/>
      <c r="S57" s="65"/>
      <c r="T57" s="11"/>
      <c r="U57" s="65"/>
      <c r="V57" s="65"/>
      <c r="W57" s="11"/>
      <c r="X57" s="65"/>
      <c r="Y57" s="65"/>
      <c r="Z57" s="65"/>
      <c r="AA57" s="65"/>
      <c r="AB57" s="65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65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6:128" ht="12.75">
      <c r="F58" s="11"/>
      <c r="G58" s="9">
        <f t="shared" si="5"/>
        <v>55</v>
      </c>
      <c r="H58" s="8">
        <f t="shared" si="1"/>
        <v>157.55733038217474</v>
      </c>
      <c r="I58" s="8">
        <f t="shared" si="2"/>
        <v>27.85116950582572</v>
      </c>
      <c r="J58" s="8">
        <f t="shared" si="3"/>
        <v>19.50159883593557</v>
      </c>
      <c r="K58" s="8">
        <f t="shared" si="4"/>
        <v>177.0589292181103</v>
      </c>
      <c r="L58" s="8">
        <v>96</v>
      </c>
      <c r="M58" s="8"/>
      <c r="N58" s="8"/>
      <c r="O58" s="8"/>
      <c r="P58" s="64"/>
      <c r="Q58" s="11"/>
      <c r="R58" s="65"/>
      <c r="S58" s="65"/>
      <c r="T58" s="11"/>
      <c r="U58" s="65"/>
      <c r="V58" s="65"/>
      <c r="W58" s="11"/>
      <c r="X58" s="65"/>
      <c r="Y58" s="65"/>
      <c r="Z58" s="65"/>
      <c r="AA58" s="65"/>
      <c r="AB58" s="65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65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</row>
    <row r="59" spans="6:128" ht="12.75">
      <c r="F59" s="11"/>
      <c r="G59" s="9">
        <f t="shared" si="5"/>
        <v>56</v>
      </c>
      <c r="H59" s="8">
        <f t="shared" si="1"/>
        <v>157.49754724758606</v>
      </c>
      <c r="I59" s="8">
        <f t="shared" si="2"/>
        <v>28.187277466871418</v>
      </c>
      <c r="J59" s="8">
        <f t="shared" si="3"/>
        <v>19.01255871800539</v>
      </c>
      <c r="K59" s="8">
        <f t="shared" si="4"/>
        <v>176.51010596559144</v>
      </c>
      <c r="L59" s="8">
        <v>97</v>
      </c>
      <c r="M59" s="8"/>
      <c r="N59" s="8"/>
      <c r="O59" s="8"/>
      <c r="P59" s="64"/>
      <c r="Q59" s="11"/>
      <c r="R59" s="65"/>
      <c r="S59" s="65"/>
      <c r="T59" s="11"/>
      <c r="U59" s="65"/>
      <c r="V59" s="65"/>
      <c r="W59" s="11"/>
      <c r="X59" s="65"/>
      <c r="Y59" s="65"/>
      <c r="Z59" s="65"/>
      <c r="AA59" s="65"/>
      <c r="AB59" s="65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65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6:128" ht="12.75">
      <c r="F60" s="11"/>
      <c r="G60" s="9">
        <f t="shared" si="5"/>
        <v>57</v>
      </c>
      <c r="H60" s="8">
        <f t="shared" si="1"/>
        <v>157.43857919932518</v>
      </c>
      <c r="I60" s="8">
        <f t="shared" si="2"/>
        <v>28.514799310144415</v>
      </c>
      <c r="J60" s="8">
        <f t="shared" si="3"/>
        <v>18.517727190510925</v>
      </c>
      <c r="K60" s="8">
        <f t="shared" si="4"/>
        <v>175.9563063898361</v>
      </c>
      <c r="L60" s="8">
        <v>98</v>
      </c>
      <c r="M60" s="8"/>
      <c r="N60" s="8"/>
      <c r="O60" s="8"/>
      <c r="P60" s="64"/>
      <c r="Q60" s="11"/>
      <c r="R60" s="65"/>
      <c r="S60" s="65"/>
      <c r="T60" s="11"/>
      <c r="U60" s="65"/>
      <c r="V60" s="65"/>
      <c r="W60" s="11"/>
      <c r="X60" s="65"/>
      <c r="Y60" s="65"/>
      <c r="Z60" s="65"/>
      <c r="AA60" s="65"/>
      <c r="AB60" s="65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65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6:128" ht="12.75">
      <c r="F61" s="11"/>
      <c r="G61" s="9">
        <f t="shared" si="5"/>
        <v>58</v>
      </c>
      <c r="H61" s="8">
        <f t="shared" si="1"/>
        <v>157.38049903706593</v>
      </c>
      <c r="I61" s="8">
        <f t="shared" si="2"/>
        <v>28.83363526931848</v>
      </c>
      <c r="J61" s="8">
        <f t="shared" si="3"/>
        <v>18.017254983928968</v>
      </c>
      <c r="K61" s="8">
        <f t="shared" si="4"/>
        <v>175.3977540209949</v>
      </c>
      <c r="L61" s="8">
        <v>99</v>
      </c>
      <c r="M61" s="8"/>
      <c r="N61" s="8"/>
      <c r="O61" s="8"/>
      <c r="P61" s="64"/>
      <c r="Q61" s="11"/>
      <c r="R61" s="65"/>
      <c r="S61" s="65"/>
      <c r="T61" s="11"/>
      <c r="U61" s="65"/>
      <c r="V61" s="65"/>
      <c r="W61" s="11"/>
      <c r="X61" s="65"/>
      <c r="Y61" s="65"/>
      <c r="Z61" s="65"/>
      <c r="AA61" s="65"/>
      <c r="AB61" s="65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65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6:128" ht="12.75">
      <c r="F62" s="11"/>
      <c r="G62" s="9">
        <f t="shared" si="5"/>
        <v>59</v>
      </c>
      <c r="H62" s="8">
        <f t="shared" si="1"/>
        <v>157.3233785446707</v>
      </c>
      <c r="I62" s="8">
        <f t="shared" si="2"/>
        <v>29.143688223871816</v>
      </c>
      <c r="J62" s="8">
        <f t="shared" si="3"/>
        <v>17.511294546941848</v>
      </c>
      <c r="K62" s="8">
        <f t="shared" si="4"/>
        <v>174.83467309161256</v>
      </c>
      <c r="L62" s="8">
        <v>100</v>
      </c>
      <c r="M62" s="8"/>
      <c r="N62" s="8"/>
      <c r="O62" s="8"/>
      <c r="P62" s="64"/>
      <c r="Q62" s="11"/>
      <c r="R62" s="65"/>
      <c r="S62" s="65"/>
      <c r="T62" s="11"/>
      <c r="U62" s="65"/>
      <c r="V62" s="65"/>
      <c r="W62" s="11"/>
      <c r="X62" s="65"/>
      <c r="Y62" s="65"/>
      <c r="Z62" s="65"/>
      <c r="AA62" s="65"/>
      <c r="AB62" s="65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65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</row>
    <row r="63" spans="6:128" ht="12.75">
      <c r="F63" s="11"/>
      <c r="G63" s="9">
        <f t="shared" si="5"/>
        <v>60</v>
      </c>
      <c r="H63" s="8">
        <f t="shared" si="1"/>
        <v>157.26728839781018</v>
      </c>
      <c r="I63" s="8">
        <f t="shared" si="2"/>
        <v>29.444863728670914</v>
      </c>
      <c r="J63" s="8">
        <f t="shared" si="3"/>
        <v>17.000000000000004</v>
      </c>
      <c r="K63" s="8">
        <f t="shared" si="4"/>
        <v>174.26728839781018</v>
      </c>
      <c r="L63" s="8">
        <v>101</v>
      </c>
      <c r="M63" s="8"/>
      <c r="N63" s="8"/>
      <c r="O63" s="8"/>
      <c r="P63" s="64"/>
      <c r="Q63" s="11"/>
      <c r="R63" s="65"/>
      <c r="S63" s="65"/>
      <c r="T63" s="11"/>
      <c r="U63" s="65"/>
      <c r="V63" s="65"/>
      <c r="W63" s="11"/>
      <c r="X63" s="65"/>
      <c r="Y63" s="65"/>
      <c r="Z63" s="65"/>
      <c r="AA63" s="65"/>
      <c r="AB63" s="65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65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</row>
    <row r="64" spans="6:128" ht="12.75">
      <c r="F64" s="11"/>
      <c r="G64" s="9">
        <f t="shared" si="5"/>
        <v>61</v>
      </c>
      <c r="H64" s="8">
        <f t="shared" si="1"/>
        <v>157.21229807261648</v>
      </c>
      <c r="I64" s="8">
        <f t="shared" si="2"/>
        <v>29.737070042739454</v>
      </c>
      <c r="J64" s="8">
        <f t="shared" si="3"/>
        <v>16.48352708837546</v>
      </c>
      <c r="K64" s="8">
        <f t="shared" si="4"/>
        <v>173.69582516099194</v>
      </c>
      <c r="L64" s="8">
        <v>102</v>
      </c>
      <c r="M64" s="8"/>
      <c r="N64" s="8"/>
      <c r="O64" s="8"/>
      <c r="P64" s="64"/>
      <c r="Q64" s="11"/>
      <c r="R64" s="65"/>
      <c r="S64" s="65"/>
      <c r="T64" s="11"/>
      <c r="U64" s="65"/>
      <c r="V64" s="65"/>
      <c r="W64" s="11"/>
      <c r="X64" s="65"/>
      <c r="Y64" s="65"/>
      <c r="Z64" s="65"/>
      <c r="AA64" s="65"/>
      <c r="AB64" s="65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65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</row>
    <row r="65" spans="6:128" ht="12.75">
      <c r="F65" s="11"/>
      <c r="G65" s="9">
        <f t="shared" si="5"/>
        <v>62</v>
      </c>
      <c r="H65" s="8">
        <f t="shared" si="1"/>
        <v>157.1584757555058</v>
      </c>
      <c r="I65" s="8">
        <f t="shared" si="2"/>
        <v>30.020218157203512</v>
      </c>
      <c r="J65" s="8">
        <f t="shared" si="3"/>
        <v>15.96203313472029</v>
      </c>
      <c r="K65" s="8">
        <f t="shared" si="4"/>
        <v>173.1205088902261</v>
      </c>
      <c r="L65" s="8">
        <v>103</v>
      </c>
      <c r="M65" s="8"/>
      <c r="N65" s="8"/>
      <c r="O65" s="8"/>
      <c r="P65" s="64"/>
      <c r="Q65" s="11"/>
      <c r="R65" s="65"/>
      <c r="S65" s="65"/>
      <c r="T65" s="11"/>
      <c r="U65" s="65"/>
      <c r="V65" s="65"/>
      <c r="W65" s="11"/>
      <c r="X65" s="65"/>
      <c r="Y65" s="65"/>
      <c r="Z65" s="65"/>
      <c r="AA65" s="65"/>
      <c r="AB65" s="65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65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</row>
    <row r="66" spans="6:128" ht="12.75">
      <c r="F66" s="11"/>
      <c r="G66" s="9">
        <f t="shared" si="5"/>
        <v>63</v>
      </c>
      <c r="H66" s="8">
        <f t="shared" si="1"/>
        <v>157.10588825430747</v>
      </c>
      <c r="I66" s="8">
        <f t="shared" si="2"/>
        <v>30.294221822404506</v>
      </c>
      <c r="J66" s="8">
        <f t="shared" si="3"/>
        <v>15.435676991144591</v>
      </c>
      <c r="K66" s="8">
        <f t="shared" si="4"/>
        <v>172.54156524545206</v>
      </c>
      <c r="L66" s="8">
        <v>104</v>
      </c>
      <c r="M66" s="8"/>
      <c r="N66" s="8"/>
      <c r="O66" s="8"/>
      <c r="P66" s="64"/>
      <c r="Q66" s="11"/>
      <c r="R66" s="65"/>
      <c r="S66" s="65"/>
      <c r="T66" s="11"/>
      <c r="U66" s="65"/>
      <c r="V66" s="65"/>
      <c r="W66" s="11"/>
      <c r="X66" s="65"/>
      <c r="Y66" s="65"/>
      <c r="Z66" s="65"/>
      <c r="AA66" s="65"/>
      <c r="AB66" s="65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65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</row>
    <row r="67" spans="6:128" ht="12.75">
      <c r="F67" s="11"/>
      <c r="G67" s="9">
        <f t="shared" si="5"/>
        <v>64</v>
      </c>
      <c r="H67" s="8">
        <f aca="true" t="shared" si="50" ref="H67:H130">SQRT($F$6^2-$F$3^2*(SIN(G67*PI()/180))^2)</f>
        <v>157.05460091083538</v>
      </c>
      <c r="I67" s="8">
        <f t="shared" si="2"/>
        <v>30.55899757417168</v>
      </c>
      <c r="J67" s="8">
        <f aca="true" t="shared" si="51" ref="J67:J130">$F$3*COS(G67*PI()/180)</f>
        <v>14.904618990828634</v>
      </c>
      <c r="K67" s="8">
        <f t="shared" si="4"/>
        <v>171.959219901664</v>
      </c>
      <c r="L67" s="8">
        <v>105</v>
      </c>
      <c r="M67" s="8"/>
      <c r="N67" s="8"/>
      <c r="O67" s="8"/>
      <c r="P67" s="64"/>
      <c r="Q67" s="11"/>
      <c r="R67" s="65"/>
      <c r="S67" s="65"/>
      <c r="T67" s="11"/>
      <c r="U67" s="65"/>
      <c r="V67" s="65"/>
      <c r="W67" s="11"/>
      <c r="X67" s="65"/>
      <c r="Y67" s="65"/>
      <c r="Z67" s="65"/>
      <c r="AA67" s="65"/>
      <c r="AB67" s="65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65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6:128" ht="12.75">
      <c r="F68" s="11"/>
      <c r="G68" s="9">
        <f t="shared" si="5"/>
        <v>65</v>
      </c>
      <c r="H68" s="8">
        <f t="shared" si="50"/>
        <v>157.0046775150383</v>
      </c>
      <c r="I68" s="8">
        <f aca="true" t="shared" si="52" ref="I68:I131">$F$3*SIN(G68*PI()/180)</f>
        <v>30.814464759246096</v>
      </c>
      <c r="J68" s="8">
        <f t="shared" si="51"/>
        <v>14.36902089918378</v>
      </c>
      <c r="K68" s="8">
        <f aca="true" t="shared" si="53" ref="K68:K131">H68+J68</f>
        <v>171.37369841422208</v>
      </c>
      <c r="L68" s="8">
        <v>106</v>
      </c>
      <c r="M68" s="8"/>
      <c r="N68" s="8"/>
      <c r="O68" s="8"/>
      <c r="P68" s="64"/>
      <c r="Q68" s="11"/>
      <c r="R68" s="65"/>
      <c r="S68" s="65"/>
      <c r="T68" s="11"/>
      <c r="U68" s="65"/>
      <c r="V68" s="65"/>
      <c r="W68" s="11"/>
      <c r="X68" s="65"/>
      <c r="Y68" s="65"/>
      <c r="Z68" s="65"/>
      <c r="AA68" s="65"/>
      <c r="AB68" s="65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65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6:128" ht="12.75">
      <c r="F69" s="11"/>
      <c r="G69" s="9">
        <f aca="true" t="shared" si="54" ref="G69:G132">G68+1</f>
        <v>66</v>
      </c>
      <c r="H69" s="8">
        <f t="shared" si="50"/>
        <v>156.95618022086478</v>
      </c>
      <c r="I69" s="8">
        <f t="shared" si="52"/>
        <v>31.06054555984843</v>
      </c>
      <c r="J69" s="8">
        <f t="shared" si="51"/>
        <v>13.829045864577207</v>
      </c>
      <c r="K69" s="8">
        <f t="shared" si="53"/>
        <v>170.785226085442</v>
      </c>
      <c r="L69" s="8">
        <v>107</v>
      </c>
      <c r="M69" s="8"/>
      <c r="N69" s="8"/>
      <c r="O69" s="8"/>
      <c r="P69" s="64"/>
      <c r="Q69" s="11"/>
      <c r="R69" s="65"/>
      <c r="S69" s="65"/>
      <c r="T69" s="11"/>
      <c r="U69" s="65"/>
      <c r="V69" s="65"/>
      <c r="W69" s="11"/>
      <c r="X69" s="65"/>
      <c r="Y69" s="65"/>
      <c r="Z69" s="65"/>
      <c r="AA69" s="65"/>
      <c r="AB69" s="65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65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6:128" ht="12.75">
      <c r="F70" s="11"/>
      <c r="G70" s="9">
        <f t="shared" si="54"/>
        <v>67</v>
      </c>
      <c r="H70" s="8">
        <f t="shared" si="50"/>
        <v>156.90916946397587</v>
      </c>
      <c r="I70" s="8">
        <f t="shared" si="52"/>
        <v>31.29716501738297</v>
      </c>
      <c r="J70" s="8">
        <f t="shared" si="51"/>
        <v>13.284858368635314</v>
      </c>
      <c r="K70" s="8">
        <f t="shared" si="53"/>
        <v>170.1940278326112</v>
      </c>
      <c r="L70" s="8">
        <v>108</v>
      </c>
      <c r="M70" s="8"/>
      <c r="N70" s="8"/>
      <c r="O70" s="8"/>
      <c r="P70" s="64"/>
      <c r="Q70" s="11"/>
      <c r="R70" s="65"/>
      <c r="S70" s="65"/>
      <c r="T70" s="11"/>
      <c r="U70" s="65"/>
      <c r="V70" s="65"/>
      <c r="W70" s="11"/>
      <c r="X70" s="65"/>
      <c r="Y70" s="65"/>
      <c r="Z70" s="65"/>
      <c r="AA70" s="65"/>
      <c r="AB70" s="65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65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6:128" ht="12.75">
      <c r="F71" s="11"/>
      <c r="G71" s="9">
        <f t="shared" si="54"/>
        <v>68</v>
      </c>
      <c r="H71" s="8">
        <f t="shared" si="50"/>
        <v>156.86370388144053</v>
      </c>
      <c r="I71" s="8">
        <f t="shared" si="52"/>
        <v>31.524251055270774</v>
      </c>
      <c r="J71" s="8">
        <f t="shared" si="51"/>
        <v>12.736624176141007</v>
      </c>
      <c r="K71" s="8">
        <f t="shared" si="53"/>
        <v>169.60032805758152</v>
      </c>
      <c r="L71" s="8">
        <v>109</v>
      </c>
      <c r="M71" s="8"/>
      <c r="N71" s="8"/>
      <c r="O71" s="8"/>
      <c r="P71" s="64"/>
      <c r="Q71" s="11"/>
      <c r="R71" s="65"/>
      <c r="S71" s="65"/>
      <c r="T71" s="11"/>
      <c r="U71" s="65"/>
      <c r="V71" s="65"/>
      <c r="W71" s="11"/>
      <c r="X71" s="65"/>
      <c r="Y71" s="65"/>
      <c r="Z71" s="65"/>
      <c r="AA71" s="65"/>
      <c r="AB71" s="65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65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</row>
    <row r="72" spans="6:128" ht="12.75">
      <c r="F72" s="11"/>
      <c r="G72" s="9">
        <f t="shared" si="54"/>
        <v>69</v>
      </c>
      <c r="H72" s="8">
        <f t="shared" si="50"/>
        <v>156.81984023354337</v>
      </c>
      <c r="I72" s="8">
        <f t="shared" si="52"/>
        <v>31.741734500904858</v>
      </c>
      <c r="J72" s="8">
        <f t="shared" si="51"/>
        <v>12.184510284540213</v>
      </c>
      <c r="K72" s="8">
        <f t="shared" si="53"/>
        <v>169.00435051808358</v>
      </c>
      <c r="L72" s="8">
        <v>110</v>
      </c>
      <c r="M72" s="8"/>
      <c r="N72" s="8"/>
      <c r="O72" s="8"/>
      <c r="P72" s="64"/>
      <c r="Q72" s="11"/>
      <c r="R72" s="65"/>
      <c r="S72" s="65"/>
      <c r="T72" s="11"/>
      <c r="U72" s="65"/>
      <c r="V72" s="65"/>
      <c r="W72" s="11"/>
      <c r="X72" s="65"/>
      <c r="Y72" s="65"/>
      <c r="Z72" s="65"/>
      <c r="AA72" s="65"/>
      <c r="AB72" s="65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65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</row>
    <row r="73" spans="6:128" ht="12.75">
      <c r="F73" s="11"/>
      <c r="G73" s="9">
        <f t="shared" si="54"/>
        <v>70</v>
      </c>
      <c r="H73" s="8">
        <f t="shared" si="50"/>
        <v>156.77763332783547</v>
      </c>
      <c r="I73" s="8">
        <f t="shared" si="52"/>
        <v>31.949549106720884</v>
      </c>
      <c r="J73" s="8">
        <f t="shared" si="51"/>
        <v>11.62868487307274</v>
      </c>
      <c r="K73" s="8">
        <f t="shared" si="53"/>
        <v>168.4063182009082</v>
      </c>
      <c r="L73" s="8">
        <v>111</v>
      </c>
      <c r="M73" s="8"/>
      <c r="N73" s="8"/>
      <c r="O73" s="8"/>
      <c r="P73" s="64"/>
      <c r="Q73" s="11"/>
      <c r="R73" s="65"/>
      <c r="S73" s="65"/>
      <c r="T73" s="11"/>
      <c r="U73" s="65"/>
      <c r="V73" s="65"/>
      <c r="W73" s="11"/>
      <c r="X73" s="65"/>
      <c r="Y73" s="65"/>
      <c r="Z73" s="65"/>
      <c r="AA73" s="65"/>
      <c r="AB73" s="65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65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</row>
    <row r="74" spans="6:128" ht="12.75">
      <c r="F74" s="11"/>
      <c r="G74" s="9">
        <f t="shared" si="54"/>
        <v>71</v>
      </c>
      <c r="H74" s="8">
        <f t="shared" si="50"/>
        <v>156.73713594555477</v>
      </c>
      <c r="I74" s="8">
        <f t="shared" si="52"/>
        <v>32.14763157037677</v>
      </c>
      <c r="J74" s="8">
        <f t="shared" si="51"/>
        <v>11.06931725154333</v>
      </c>
      <c r="K74" s="8">
        <f t="shared" si="53"/>
        <v>167.8064531970981</v>
      </c>
      <c r="L74" s="8">
        <v>112</v>
      </c>
      <c r="M74" s="8"/>
      <c r="N74" s="8"/>
      <c r="O74" s="8"/>
      <c r="P74" s="64"/>
      <c r="Q74" s="11"/>
      <c r="R74" s="65"/>
      <c r="S74" s="65"/>
      <c r="T74" s="11"/>
      <c r="U74" s="65"/>
      <c r="V74" s="65"/>
      <c r="W74" s="11"/>
      <c r="X74" s="65"/>
      <c r="Y74" s="65"/>
      <c r="Z74" s="65"/>
      <c r="AA74" s="65"/>
      <c r="AB74" s="65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65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</row>
    <row r="75" spans="6:128" ht="12.75">
      <c r="F75" s="11"/>
      <c r="G75" s="9">
        <f t="shared" si="54"/>
        <v>72</v>
      </c>
      <c r="H75" s="8">
        <f t="shared" si="50"/>
        <v>156.69839877054034</v>
      </c>
      <c r="I75" s="8">
        <f t="shared" si="52"/>
        <v>32.33592155403522</v>
      </c>
      <c r="J75" s="8">
        <f t="shared" si="51"/>
        <v>10.506577808748213</v>
      </c>
      <c r="K75" s="8">
        <f t="shared" si="53"/>
        <v>167.20497657928854</v>
      </c>
      <c r="L75" s="8">
        <v>113</v>
      </c>
      <c r="M75" s="8"/>
      <c r="N75" s="8"/>
      <c r="O75" s="8"/>
      <c r="P75" s="64"/>
      <c r="Q75" s="11"/>
      <c r="R75" s="65"/>
      <c r="S75" s="65"/>
      <c r="T75" s="11"/>
      <c r="U75" s="65"/>
      <c r="V75" s="65"/>
      <c r="W75" s="11"/>
      <c r="X75" s="65"/>
      <c r="Y75" s="65"/>
      <c r="Z75" s="65"/>
      <c r="AA75" s="65"/>
      <c r="AB75" s="65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65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</row>
    <row r="76" spans="6:128" ht="12.75">
      <c r="F76" s="11"/>
      <c r="G76" s="9">
        <f t="shared" si="54"/>
        <v>73</v>
      </c>
      <c r="H76" s="8">
        <f t="shared" si="50"/>
        <v>156.66147032076262</v>
      </c>
      <c r="I76" s="8">
        <f t="shared" si="52"/>
        <v>32.5143617027432</v>
      </c>
      <c r="J76" s="8">
        <f t="shared" si="51"/>
        <v>9.94063796057305</v>
      </c>
      <c r="K76" s="8">
        <f t="shared" si="53"/>
        <v>166.60210828133566</v>
      </c>
      <c r="L76" s="8">
        <v>114</v>
      </c>
      <c r="M76" s="8"/>
      <c r="N76" s="8"/>
      <c r="O76" s="8"/>
      <c r="P76" s="64"/>
      <c r="Q76" s="11"/>
      <c r="R76" s="65"/>
      <c r="S76" s="65"/>
      <c r="T76" s="11"/>
      <c r="U76" s="65"/>
      <c r="V76" s="65"/>
      <c r="W76" s="11"/>
      <c r="X76" s="65"/>
      <c r="Y76" s="65"/>
      <c r="Z76" s="65"/>
      <c r="AA76" s="65"/>
      <c r="AB76" s="65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65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</row>
    <row r="77" spans="6:128" ht="12.75">
      <c r="F77" s="11"/>
      <c r="G77" s="9">
        <f t="shared" si="54"/>
        <v>74</v>
      </c>
      <c r="H77" s="8">
        <f t="shared" si="50"/>
        <v>156.62639688258676</v>
      </c>
      <c r="I77" s="8">
        <f t="shared" si="52"/>
        <v>32.68289766190284</v>
      </c>
      <c r="J77" s="8">
        <f t="shared" si="51"/>
        <v>9.371670097777972</v>
      </c>
      <c r="K77" s="8">
        <f t="shared" si="53"/>
        <v>165.99806698036474</v>
      </c>
      <c r="L77" s="8">
        <v>115</v>
      </c>
      <c r="M77" s="8"/>
      <c r="N77" s="8"/>
      <c r="O77" s="8"/>
      <c r="P77" s="64"/>
      <c r="Q77" s="11"/>
      <c r="R77" s="65"/>
      <c r="S77" s="65"/>
      <c r="T77" s="11"/>
      <c r="U77" s="65"/>
      <c r="V77" s="65"/>
      <c r="W77" s="11"/>
      <c r="X77" s="65"/>
      <c r="Y77" s="65"/>
      <c r="Z77" s="65"/>
      <c r="AA77" s="65"/>
      <c r="AB77" s="65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65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</row>
    <row r="78" spans="6:128" ht="12.75">
      <c r="F78" s="11"/>
      <c r="G78" s="9">
        <f t="shared" si="54"/>
        <v>75</v>
      </c>
      <c r="H78" s="8">
        <f t="shared" si="50"/>
        <v>156.59322244788436</v>
      </c>
      <c r="I78" s="8">
        <f t="shared" si="52"/>
        <v>32.84147809382832</v>
      </c>
      <c r="J78" s="8">
        <f t="shared" si="51"/>
        <v>8.799847533485705</v>
      </c>
      <c r="K78" s="8">
        <f t="shared" si="53"/>
        <v>165.39306998137008</v>
      </c>
      <c r="L78" s="8">
        <v>116</v>
      </c>
      <c r="M78" s="8"/>
      <c r="N78" s="8"/>
      <c r="O78" s="8"/>
      <c r="P78" s="64"/>
      <c r="Q78" s="11"/>
      <c r="R78" s="65"/>
      <c r="S78" s="65"/>
      <c r="T78" s="11"/>
      <c r="U78" s="65"/>
      <c r="V78" s="65"/>
      <c r="W78" s="11"/>
      <c r="X78" s="65"/>
      <c r="Y78" s="65"/>
      <c r="Z78" s="65"/>
      <c r="AA78" s="65"/>
      <c r="AB78" s="65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65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</row>
    <row r="79" spans="6:128" ht="12.75">
      <c r="F79" s="11"/>
      <c r="G79" s="9">
        <f t="shared" si="54"/>
        <v>76</v>
      </c>
      <c r="H79" s="8">
        <f t="shared" si="50"/>
        <v>156.5619886541032</v>
      </c>
      <c r="I79" s="8">
        <f t="shared" si="52"/>
        <v>32.99005469338388</v>
      </c>
      <c r="J79" s="8">
        <f t="shared" si="51"/>
        <v>8.22534445038871</v>
      </c>
      <c r="K79" s="8">
        <f t="shared" si="53"/>
        <v>164.78733310449192</v>
      </c>
      <c r="L79" s="8">
        <v>117</v>
      </c>
      <c r="M79" s="8"/>
      <c r="N79" s="8"/>
      <c r="O79" s="8"/>
      <c r="P79" s="64"/>
      <c r="Q79" s="11"/>
      <c r="R79" s="65"/>
      <c r="S79" s="65"/>
      <c r="T79" s="11"/>
      <c r="U79" s="65"/>
      <c r="V79" s="65"/>
      <c r="W79" s="11"/>
      <c r="X79" s="65"/>
      <c r="Y79" s="65"/>
      <c r="Z79" s="65"/>
      <c r="AA79" s="65"/>
      <c r="AB79" s="65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65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</row>
    <row r="80" spans="6:128" ht="12.75">
      <c r="F80" s="11"/>
      <c r="G80" s="9">
        <f t="shared" si="54"/>
        <v>77</v>
      </c>
      <c r="H80" s="8">
        <f t="shared" si="50"/>
        <v>156.53273472740162</v>
      </c>
      <c r="I80" s="8">
        <f t="shared" si="52"/>
        <v>33.128582202698</v>
      </c>
      <c r="J80" s="8">
        <f t="shared" si="51"/>
        <v>7.648335847691407</v>
      </c>
      <c r="K80" s="8">
        <f t="shared" si="53"/>
        <v>164.18107057509303</v>
      </c>
      <c r="L80" s="8">
        <v>118</v>
      </c>
      <c r="M80" s="8"/>
      <c r="N80" s="8"/>
      <c r="O80" s="8"/>
      <c r="P80" s="64"/>
      <c r="Q80" s="11"/>
      <c r="R80" s="65"/>
      <c r="S80" s="65"/>
      <c r="T80" s="11"/>
      <c r="U80" s="65"/>
      <c r="V80" s="65"/>
      <c r="W80" s="11"/>
      <c r="X80" s="65"/>
      <c r="Y80" s="65"/>
      <c r="Z80" s="65"/>
      <c r="AA80" s="65"/>
      <c r="AB80" s="65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65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</row>
    <row r="81" spans="6:128" ht="12.75">
      <c r="F81" s="11"/>
      <c r="G81" s="9">
        <f t="shared" si="54"/>
        <v>78</v>
      </c>
      <c r="H81" s="8">
        <f t="shared" si="50"/>
        <v>156.50549742894842</v>
      </c>
      <c r="I81" s="8">
        <f t="shared" si="52"/>
        <v>33.257018424949386</v>
      </c>
      <c r="J81" s="8">
        <f t="shared" si="51"/>
        <v>7.068997487803822</v>
      </c>
      <c r="K81" s="8">
        <f t="shared" si="53"/>
        <v>163.57449491675223</v>
      </c>
      <c r="L81" s="8">
        <v>119</v>
      </c>
      <c r="M81" s="8"/>
      <c r="N81" s="8"/>
      <c r="O81" s="8"/>
      <c r="P81" s="64"/>
      <c r="Q81" s="11"/>
      <c r="R81" s="65"/>
      <c r="S81" s="65"/>
      <c r="T81" s="11"/>
      <c r="U81" s="65"/>
      <c r="V81" s="65"/>
      <c r="W81" s="11"/>
      <c r="X81" s="65"/>
      <c r="Y81" s="65"/>
      <c r="Z81" s="65"/>
      <c r="AA81" s="65"/>
      <c r="AB81" s="65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65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</row>
    <row r="82" spans="6:128" ht="12.75">
      <c r="F82" s="11"/>
      <c r="G82" s="9">
        <f t="shared" si="54"/>
        <v>79</v>
      </c>
      <c r="H82" s="8">
        <f t="shared" si="50"/>
        <v>156.48031100448515</v>
      </c>
      <c r="I82" s="8">
        <f t="shared" si="52"/>
        <v>33.375324237220575</v>
      </c>
      <c r="J82" s="8">
        <f t="shared" si="51"/>
        <v>6.487505842802527</v>
      </c>
      <c r="K82" s="8">
        <f t="shared" si="53"/>
        <v>162.96781684728768</v>
      </c>
      <c r="L82" s="8">
        <v>120</v>
      </c>
      <c r="M82" s="8"/>
      <c r="N82" s="8"/>
      <c r="O82" s="8"/>
      <c r="P82" s="64"/>
      <c r="Q82" s="11"/>
      <c r="R82" s="65"/>
      <c r="S82" s="65"/>
      <c r="T82" s="11"/>
      <c r="U82" s="65"/>
      <c r="V82" s="65"/>
      <c r="W82" s="11"/>
      <c r="X82" s="65"/>
      <c r="Y82" s="65"/>
      <c r="Z82" s="65"/>
      <c r="AA82" s="65"/>
      <c r="AB82" s="65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65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</row>
    <row r="83" spans="6:128" ht="12.75">
      <c r="F83" s="11"/>
      <c r="G83" s="9">
        <f t="shared" si="54"/>
        <v>80</v>
      </c>
      <c r="H83" s="8">
        <f t="shared" si="50"/>
        <v>156.45720713724165</v>
      </c>
      <c r="I83" s="8">
        <f t="shared" si="52"/>
        <v>33.48346360241507</v>
      </c>
      <c r="J83" s="8">
        <f t="shared" si="51"/>
        <v>5.904038040675634</v>
      </c>
      <c r="K83" s="8">
        <f t="shared" si="53"/>
        <v>162.36124517791728</v>
      </c>
      <c r="L83" s="8">
        <v>121</v>
      </c>
      <c r="M83" s="8"/>
      <c r="N83" s="8"/>
      <c r="O83" s="8"/>
      <c r="P83" s="64"/>
      <c r="Q83" s="11"/>
      <c r="R83" s="65"/>
      <c r="S83" s="65"/>
      <c r="T83" s="11"/>
      <c r="U83" s="65"/>
      <c r="V83" s="65"/>
      <c r="W83" s="11"/>
      <c r="X83" s="65"/>
      <c r="Y83" s="65"/>
      <c r="Z83" s="65"/>
      <c r="AA83" s="65"/>
      <c r="AB83" s="65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65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</row>
    <row r="84" spans="6:128" ht="12.75">
      <c r="F84" s="11"/>
      <c r="G84" s="9">
        <f t="shared" si="54"/>
        <v>81</v>
      </c>
      <c r="H84" s="8">
        <f t="shared" si="50"/>
        <v>156.43621490429064</v>
      </c>
      <c r="I84" s="8">
        <f t="shared" si="52"/>
        <v>33.581403580234685</v>
      </c>
      <c r="J84" s="8">
        <f t="shared" si="51"/>
        <v>5.318771811367851</v>
      </c>
      <c r="K84" s="8">
        <f t="shared" si="53"/>
        <v>161.75498671565848</v>
      </c>
      <c r="L84" s="8">
        <v>122</v>
      </c>
      <c r="M84" s="8"/>
      <c r="N84" s="8"/>
      <c r="O84" s="8"/>
      <c r="P84" s="64"/>
      <c r="Q84" s="11"/>
      <c r="R84" s="65"/>
      <c r="S84" s="65"/>
      <c r="T84" s="11"/>
      <c r="U84" s="65"/>
      <c r="V84" s="65"/>
      <c r="W84" s="11"/>
      <c r="X84" s="65"/>
      <c r="Y84" s="65"/>
      <c r="Z84" s="65"/>
      <c r="AA84" s="65"/>
      <c r="AB84" s="65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65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</row>
    <row r="85" spans="6:128" ht="12.75">
      <c r="F85" s="11"/>
      <c r="G85" s="9">
        <f t="shared" si="54"/>
        <v>82</v>
      </c>
      <c r="H85" s="8">
        <f t="shared" si="50"/>
        <v>156.417360736421</v>
      </c>
      <c r="I85" s="8">
        <f t="shared" si="52"/>
        <v>33.66911433721339</v>
      </c>
      <c r="J85" s="8">
        <f t="shared" si="51"/>
        <v>4.731885432642233</v>
      </c>
      <c r="K85" s="8">
        <f t="shared" si="53"/>
        <v>161.14924616906322</v>
      </c>
      <c r="L85" s="8">
        <v>123</v>
      </c>
      <c r="M85" s="8"/>
      <c r="N85" s="8"/>
      <c r="O85" s="8"/>
      <c r="P85" s="64"/>
      <c r="Q85" s="11"/>
      <c r="R85" s="65"/>
      <c r="S85" s="65"/>
      <c r="T85" s="11"/>
      <c r="U85" s="65"/>
      <c r="V85" s="65"/>
      <c r="W85" s="11"/>
      <c r="X85" s="65"/>
      <c r="Y85" s="65"/>
      <c r="Z85" s="65"/>
      <c r="AA85" s="65"/>
      <c r="AB85" s="65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65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</row>
    <row r="86" spans="6:128" ht="12.75">
      <c r="F86" s="11"/>
      <c r="G86" s="9">
        <f t="shared" si="54"/>
        <v>83</v>
      </c>
      <c r="H86" s="8">
        <f t="shared" si="50"/>
        <v>156.40066838160402</v>
      </c>
      <c r="I86" s="8">
        <f t="shared" si="52"/>
        <v>33.74656915580495</v>
      </c>
      <c r="J86" s="8">
        <f t="shared" si="51"/>
        <v>4.143557675775015</v>
      </c>
      <c r="K86" s="8">
        <f t="shared" si="53"/>
        <v>160.54422605737903</v>
      </c>
      <c r="L86" s="8">
        <v>124</v>
      </c>
      <c r="M86" s="8"/>
      <c r="N86" s="8"/>
      <c r="O86" s="8"/>
      <c r="P86" s="64"/>
      <c r="Q86" s="11"/>
      <c r="R86" s="65"/>
      <c r="S86" s="65"/>
      <c r="T86" s="11"/>
      <c r="U86" s="65"/>
      <c r="V86" s="65"/>
      <c r="W86" s="11"/>
      <c r="X86" s="65"/>
      <c r="Y86" s="65"/>
      <c r="Z86" s="65"/>
      <c r="AA86" s="65"/>
      <c r="AB86" s="65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65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</row>
    <row r="87" spans="6:128" ht="12.75">
      <c r="F87" s="11"/>
      <c r="G87" s="9">
        <f t="shared" si="54"/>
        <v>84</v>
      </c>
      <c r="H87" s="8">
        <f t="shared" si="50"/>
        <v>156.3861588721197</v>
      </c>
      <c r="I87" s="8">
        <f t="shared" si="52"/>
        <v>33.81374444252129</v>
      </c>
      <c r="J87" s="8">
        <f t="shared" si="51"/>
        <v>3.5539677511002177</v>
      </c>
      <c r="K87" s="8">
        <f t="shared" si="53"/>
        <v>159.94012662321992</v>
      </c>
      <c r="L87" s="8">
        <v>125</v>
      </c>
      <c r="M87" s="8"/>
      <c r="N87" s="8"/>
      <c r="O87" s="8"/>
      <c r="P87" s="64"/>
      <c r="Q87" s="11"/>
      <c r="R87" s="65"/>
      <c r="S87" s="65"/>
      <c r="T87" s="11"/>
      <c r="U87" s="65"/>
      <c r="V87" s="65"/>
      <c r="W87" s="11"/>
      <c r="X87" s="65"/>
      <c r="Y87" s="65"/>
      <c r="Z87" s="65"/>
      <c r="AA87" s="65"/>
      <c r="AB87" s="65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65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</row>
    <row r="88" spans="6:128" ht="12.75">
      <c r="F88" s="11"/>
      <c r="G88" s="9">
        <f t="shared" si="54"/>
        <v>85</v>
      </c>
      <c r="H88" s="8">
        <f t="shared" si="50"/>
        <v>156.37385049540393</v>
      </c>
      <c r="I88" s="8">
        <f t="shared" si="52"/>
        <v>33.87061973511935</v>
      </c>
      <c r="J88" s="8">
        <f t="shared" si="51"/>
        <v>2.9632952534203767</v>
      </c>
      <c r="K88" s="8">
        <f t="shared" si="53"/>
        <v>159.3371457488243</v>
      </c>
      <c r="L88" s="8">
        <v>126</v>
      </c>
      <c r="M88" s="8"/>
      <c r="N88" s="8"/>
      <c r="O88" s="8"/>
      <c r="P88" s="64"/>
      <c r="Q88" s="11"/>
      <c r="R88" s="65"/>
      <c r="S88" s="65"/>
      <c r="T88" s="11"/>
      <c r="U88" s="65"/>
      <c r="V88" s="65"/>
      <c r="W88" s="11"/>
      <c r="X88" s="65"/>
      <c r="Y88" s="65"/>
      <c r="Z88" s="65"/>
      <c r="AA88" s="65"/>
      <c r="AB88" s="65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65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</row>
    <row r="89" spans="6:128" ht="12.75">
      <c r="F89" s="11"/>
      <c r="G89" s="9">
        <f t="shared" si="54"/>
        <v>86</v>
      </c>
      <c r="H89" s="8">
        <f t="shared" si="50"/>
        <v>156.36375876867174</v>
      </c>
      <c r="I89" s="8">
        <f t="shared" si="52"/>
        <v>33.917177708834025</v>
      </c>
      <c r="J89" s="8">
        <f t="shared" si="51"/>
        <v>2.3717201073002654</v>
      </c>
      <c r="K89" s="8">
        <f t="shared" si="53"/>
        <v>158.735478875972</v>
      </c>
      <c r="L89" s="8">
        <v>127</v>
      </c>
      <c r="M89" s="8"/>
      <c r="N89" s="8"/>
      <c r="O89" s="8"/>
      <c r="P89" s="64"/>
      <c r="Q89" s="11"/>
      <c r="R89" s="65"/>
      <c r="S89" s="65"/>
      <c r="T89" s="11"/>
      <c r="U89" s="65"/>
      <c r="V89" s="65"/>
      <c r="W89" s="11"/>
      <c r="X89" s="65"/>
      <c r="Y89" s="65"/>
      <c r="Z89" s="65"/>
      <c r="AA89" s="65"/>
      <c r="AB89" s="65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65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</row>
    <row r="90" spans="6:128" ht="12.75">
      <c r="F90" s="11"/>
      <c r="G90" s="9">
        <f t="shared" si="54"/>
        <v>87</v>
      </c>
      <c r="H90" s="8">
        <f t="shared" si="50"/>
        <v>156.35589641736297</v>
      </c>
      <c r="I90" s="8">
        <f t="shared" si="52"/>
        <v>33.95340418165551</v>
      </c>
      <c r="J90" s="8">
        <f t="shared" si="51"/>
        <v>1.7794225122600948</v>
      </c>
      <c r="K90" s="8">
        <f t="shared" si="53"/>
        <v>158.13531892962305</v>
      </c>
      <c r="L90" s="8">
        <v>128</v>
      </c>
      <c r="M90" s="8"/>
      <c r="N90" s="8"/>
      <c r="O90" s="8"/>
      <c r="P90" s="64"/>
      <c r="Q90" s="11"/>
      <c r="R90" s="65"/>
      <c r="S90" s="65"/>
      <c r="T90" s="11"/>
      <c r="U90" s="65"/>
      <c r="V90" s="65"/>
      <c r="W90" s="11"/>
      <c r="X90" s="65"/>
      <c r="Y90" s="65"/>
      <c r="Z90" s="65"/>
      <c r="AA90" s="65"/>
      <c r="AB90" s="65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65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</row>
    <row r="91" spans="6:128" ht="12.75">
      <c r="F91" s="11"/>
      <c r="G91" s="9">
        <f t="shared" si="54"/>
        <v>88</v>
      </c>
      <c r="H91" s="8">
        <f t="shared" si="50"/>
        <v>156.35027335745153</v>
      </c>
      <c r="I91" s="8">
        <f t="shared" si="52"/>
        <v>33.97928811864926</v>
      </c>
      <c r="J91" s="8">
        <f t="shared" si="51"/>
        <v>1.1865828878850366</v>
      </c>
      <c r="K91" s="8">
        <f t="shared" si="53"/>
        <v>157.53685624533657</v>
      </c>
      <c r="L91" s="8">
        <v>129</v>
      </c>
      <c r="M91" s="8"/>
      <c r="N91" s="8"/>
      <c r="O91" s="8"/>
      <c r="P91" s="64"/>
      <c r="Q91" s="11"/>
      <c r="R91" s="65"/>
      <c r="S91" s="65"/>
      <c r="T91" s="11"/>
      <c r="U91" s="65"/>
      <c r="V91" s="65"/>
      <c r="W91" s="11"/>
      <c r="X91" s="65"/>
      <c r="Y91" s="65"/>
      <c r="Z91" s="65"/>
      <c r="AA91" s="65"/>
      <c r="AB91" s="65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65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</row>
    <row r="92" spans="6:128" ht="12.75">
      <c r="F92" s="11"/>
      <c r="G92" s="9">
        <f t="shared" si="54"/>
        <v>89</v>
      </c>
      <c r="H92" s="8">
        <f t="shared" si="50"/>
        <v>156.34689668165134</v>
      </c>
      <c r="I92" s="8">
        <f t="shared" si="52"/>
        <v>33.9948216353173</v>
      </c>
      <c r="J92" s="8">
        <f t="shared" si="51"/>
        <v>0.5933818188676347</v>
      </c>
      <c r="K92" s="8">
        <f t="shared" si="53"/>
        <v>156.94027850051899</v>
      </c>
      <c r="L92" s="8">
        <v>130</v>
      </c>
      <c r="M92" s="8"/>
      <c r="N92" s="8"/>
      <c r="O92" s="8"/>
      <c r="P92" s="64"/>
      <c r="Q92" s="11"/>
      <c r="R92" s="65"/>
      <c r="S92" s="65"/>
      <c r="T92" s="11"/>
      <c r="U92" s="65"/>
      <c r="V92" s="65"/>
      <c r="W92" s="11"/>
      <c r="X92" s="65"/>
      <c r="Y92" s="65"/>
      <c r="Z92" s="65"/>
      <c r="AA92" s="65"/>
      <c r="AB92" s="65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65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</row>
    <row r="93" spans="6:128" ht="12.75">
      <c r="F93" s="11"/>
      <c r="G93" s="9">
        <f t="shared" si="54"/>
        <v>90</v>
      </c>
      <c r="H93" s="8">
        <f t="shared" si="50"/>
        <v>156.3457706495446</v>
      </c>
      <c r="I93" s="8">
        <f t="shared" si="52"/>
        <v>34</v>
      </c>
      <c r="J93" s="8">
        <f t="shared" si="51"/>
        <v>2.082752373344654E-15</v>
      </c>
      <c r="K93" s="8">
        <f t="shared" si="53"/>
        <v>156.3457706495446</v>
      </c>
      <c r="L93" s="8">
        <v>129</v>
      </c>
      <c r="M93" s="8"/>
      <c r="N93" s="8"/>
      <c r="O93" s="8"/>
      <c r="P93" s="64"/>
      <c r="Q93" s="11"/>
      <c r="R93" s="65"/>
      <c r="S93" s="65"/>
      <c r="T93" s="11"/>
      <c r="U93" s="65"/>
      <c r="V93" s="65"/>
      <c r="W93" s="11"/>
      <c r="X93" s="65"/>
      <c r="Y93" s="65"/>
      <c r="Z93" s="65"/>
      <c r="AA93" s="65"/>
      <c r="AB93" s="65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65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</row>
    <row r="94" spans="6:128" ht="12.75">
      <c r="F94" s="11"/>
      <c r="G94" s="9">
        <f t="shared" si="54"/>
        <v>91</v>
      </c>
      <c r="H94" s="8">
        <f t="shared" si="50"/>
        <v>156.34689668165134</v>
      </c>
      <c r="I94" s="8">
        <f t="shared" si="52"/>
        <v>33.9948216353173</v>
      </c>
      <c r="J94" s="8">
        <f t="shared" si="51"/>
        <v>-0.5933818188676382</v>
      </c>
      <c r="K94" s="8">
        <f t="shared" si="53"/>
        <v>155.7535148627837</v>
      </c>
      <c r="L94" s="8">
        <v>128</v>
      </c>
      <c r="M94" s="8"/>
      <c r="N94" s="8"/>
      <c r="O94" s="8"/>
      <c r="P94" s="64"/>
      <c r="Q94" s="11"/>
      <c r="R94" s="65"/>
      <c r="S94" s="65"/>
      <c r="T94" s="11"/>
      <c r="U94" s="65"/>
      <c r="V94" s="65"/>
      <c r="W94" s="11"/>
      <c r="X94" s="65"/>
      <c r="Y94" s="65"/>
      <c r="Z94" s="65"/>
      <c r="AA94" s="65"/>
      <c r="AB94" s="65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65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</row>
    <row r="95" spans="6:128" ht="12.75">
      <c r="F95" s="11"/>
      <c r="G95" s="9">
        <f t="shared" si="54"/>
        <v>92</v>
      </c>
      <c r="H95" s="8">
        <f t="shared" si="50"/>
        <v>156.35027335745153</v>
      </c>
      <c r="I95" s="8">
        <f t="shared" si="52"/>
        <v>33.97928811864926</v>
      </c>
      <c r="J95" s="8">
        <f t="shared" si="51"/>
        <v>-1.1865828878850249</v>
      </c>
      <c r="K95" s="8">
        <f t="shared" si="53"/>
        <v>155.1636904695665</v>
      </c>
      <c r="L95" s="8">
        <v>127</v>
      </c>
      <c r="M95" s="8"/>
      <c r="N95" s="8"/>
      <c r="O95" s="8"/>
      <c r="P95" s="64"/>
      <c r="Q95" s="11"/>
      <c r="R95" s="65"/>
      <c r="S95" s="65"/>
      <c r="T95" s="11"/>
      <c r="U95" s="65"/>
      <c r="V95" s="65"/>
      <c r="W95" s="11"/>
      <c r="X95" s="65"/>
      <c r="Y95" s="65"/>
      <c r="Z95" s="65"/>
      <c r="AA95" s="65"/>
      <c r="AB95" s="65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65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</row>
    <row r="96" spans="6:128" ht="12.75">
      <c r="F96" s="11"/>
      <c r="G96" s="9">
        <f t="shared" si="54"/>
        <v>93</v>
      </c>
      <c r="H96" s="8">
        <f t="shared" si="50"/>
        <v>156.35589641736297</v>
      </c>
      <c r="I96" s="8">
        <f t="shared" si="52"/>
        <v>33.95340418165551</v>
      </c>
      <c r="J96" s="8">
        <f t="shared" si="51"/>
        <v>-1.779422512260083</v>
      </c>
      <c r="K96" s="8">
        <f t="shared" si="53"/>
        <v>154.5764739051029</v>
      </c>
      <c r="L96" s="8">
        <v>126</v>
      </c>
      <c r="M96" s="8"/>
      <c r="N96" s="8"/>
      <c r="O96" s="8"/>
      <c r="P96" s="64"/>
      <c r="Q96" s="11"/>
      <c r="R96" s="65"/>
      <c r="S96" s="65"/>
      <c r="T96" s="11"/>
      <c r="U96" s="65"/>
      <c r="V96" s="65"/>
      <c r="W96" s="11"/>
      <c r="X96" s="65"/>
      <c r="Y96" s="65"/>
      <c r="Z96" s="65"/>
      <c r="AA96" s="65"/>
      <c r="AB96" s="65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65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</row>
    <row r="97" spans="6:128" ht="12.75">
      <c r="F97" s="11"/>
      <c r="G97" s="9">
        <f t="shared" si="54"/>
        <v>94</v>
      </c>
      <c r="H97" s="8">
        <f t="shared" si="50"/>
        <v>156.36375876867174</v>
      </c>
      <c r="I97" s="8">
        <f t="shared" si="52"/>
        <v>33.917177708834025</v>
      </c>
      <c r="J97" s="8">
        <f t="shared" si="51"/>
        <v>-2.3717201073002614</v>
      </c>
      <c r="K97" s="8">
        <f t="shared" si="53"/>
        <v>153.99203866137148</v>
      </c>
      <c r="L97" s="8">
        <v>125</v>
      </c>
      <c r="M97" s="8"/>
      <c r="N97" s="8"/>
      <c r="O97" s="8"/>
      <c r="P97" s="64"/>
      <c r="Q97" s="11"/>
      <c r="R97" s="65"/>
      <c r="S97" s="65"/>
      <c r="T97" s="11"/>
      <c r="U97" s="65"/>
      <c r="V97" s="65"/>
      <c r="W97" s="11"/>
      <c r="X97" s="65"/>
      <c r="Y97" s="65"/>
      <c r="Z97" s="65"/>
      <c r="AA97" s="65"/>
      <c r="AB97" s="65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65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</row>
    <row r="98" spans="6:128" ht="12.75">
      <c r="F98" s="11"/>
      <c r="G98" s="9">
        <f t="shared" si="54"/>
        <v>95</v>
      </c>
      <c r="H98" s="8">
        <f t="shared" si="50"/>
        <v>156.37385049540393</v>
      </c>
      <c r="I98" s="8">
        <f t="shared" si="52"/>
        <v>33.87061973511935</v>
      </c>
      <c r="J98" s="8">
        <f t="shared" si="51"/>
        <v>-2.96329525342038</v>
      </c>
      <c r="K98" s="8">
        <f t="shared" si="53"/>
        <v>153.41055524198356</v>
      </c>
      <c r="L98" s="8">
        <v>124</v>
      </c>
      <c r="M98" s="8"/>
      <c r="N98" s="8"/>
      <c r="O98" s="8"/>
      <c r="P98" s="64"/>
      <c r="Q98" s="11"/>
      <c r="R98" s="65"/>
      <c r="S98" s="65"/>
      <c r="T98" s="11"/>
      <c r="U98" s="65"/>
      <c r="V98" s="65"/>
      <c r="W98" s="11"/>
      <c r="X98" s="65"/>
      <c r="Y98" s="65"/>
      <c r="Z98" s="65"/>
      <c r="AA98" s="65"/>
      <c r="AB98" s="65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65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</row>
    <row r="99" spans="6:128" ht="12.75">
      <c r="F99" s="11"/>
      <c r="G99" s="9">
        <f t="shared" si="54"/>
        <v>96</v>
      </c>
      <c r="H99" s="8">
        <f t="shared" si="50"/>
        <v>156.3861588721197</v>
      </c>
      <c r="I99" s="8">
        <f t="shared" si="52"/>
        <v>33.8137444425213</v>
      </c>
      <c r="J99" s="8">
        <f t="shared" si="51"/>
        <v>-3.5539677511002132</v>
      </c>
      <c r="K99" s="8">
        <f t="shared" si="53"/>
        <v>152.8321911210195</v>
      </c>
      <c r="L99" s="8">
        <v>123</v>
      </c>
      <c r="M99" s="8"/>
      <c r="N99" s="8"/>
      <c r="O99" s="8"/>
      <c r="P99" s="64"/>
      <c r="Q99" s="11"/>
      <c r="R99" s="65"/>
      <c r="S99" s="65"/>
      <c r="T99" s="11"/>
      <c r="U99" s="65"/>
      <c r="V99" s="65"/>
      <c r="W99" s="11"/>
      <c r="X99" s="65"/>
      <c r="Y99" s="65"/>
      <c r="Z99" s="65"/>
      <c r="AA99" s="65"/>
      <c r="AB99" s="65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65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</row>
    <row r="100" spans="6:128" ht="12.75">
      <c r="F100" s="11"/>
      <c r="G100" s="9">
        <f t="shared" si="54"/>
        <v>97</v>
      </c>
      <c r="H100" s="8">
        <f t="shared" si="50"/>
        <v>156.40066838160402</v>
      </c>
      <c r="I100" s="8">
        <f t="shared" si="52"/>
        <v>33.74656915580495</v>
      </c>
      <c r="J100" s="8">
        <f t="shared" si="51"/>
        <v>-4.1435576757750106</v>
      </c>
      <c r="K100" s="8">
        <f t="shared" si="53"/>
        <v>152.257110705829</v>
      </c>
      <c r="L100" s="8">
        <v>122</v>
      </c>
      <c r="M100" s="8"/>
      <c r="N100" s="8"/>
      <c r="O100" s="8"/>
      <c r="P100" s="64"/>
      <c r="Q100" s="11"/>
      <c r="R100" s="65"/>
      <c r="S100" s="65"/>
      <c r="T100" s="11"/>
      <c r="U100" s="65"/>
      <c r="V100" s="65"/>
      <c r="W100" s="11"/>
      <c r="X100" s="65"/>
      <c r="Y100" s="65"/>
      <c r="Z100" s="65"/>
      <c r="AA100" s="65"/>
      <c r="AB100" s="65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65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</row>
    <row r="101" spans="6:128" ht="12.75">
      <c r="F101" s="11"/>
      <c r="G101" s="9">
        <f t="shared" si="54"/>
        <v>98</v>
      </c>
      <c r="H101" s="8">
        <f t="shared" si="50"/>
        <v>156.417360736421</v>
      </c>
      <c r="I101" s="8">
        <f t="shared" si="52"/>
        <v>33.669114337213394</v>
      </c>
      <c r="J101" s="8">
        <f t="shared" si="51"/>
        <v>-4.731885432642222</v>
      </c>
      <c r="K101" s="8">
        <f t="shared" si="53"/>
        <v>151.68547530377876</v>
      </c>
      <c r="L101" s="8">
        <v>121</v>
      </c>
      <c r="M101" s="8"/>
      <c r="N101" s="8"/>
      <c r="O101" s="8"/>
      <c r="P101" s="64"/>
      <c r="Q101" s="11"/>
      <c r="R101" s="65"/>
      <c r="S101" s="65"/>
      <c r="T101" s="11"/>
      <c r="U101" s="65"/>
      <c r="V101" s="65"/>
      <c r="W101" s="11"/>
      <c r="X101" s="65"/>
      <c r="Y101" s="65"/>
      <c r="Z101" s="65"/>
      <c r="AA101" s="65"/>
      <c r="AB101" s="6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65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</row>
    <row r="102" spans="6:128" ht="12.75">
      <c r="F102" s="11"/>
      <c r="G102" s="9">
        <f t="shared" si="54"/>
        <v>99</v>
      </c>
      <c r="H102" s="8">
        <f t="shared" si="50"/>
        <v>156.43621490429064</v>
      </c>
      <c r="I102" s="8">
        <f t="shared" si="52"/>
        <v>33.58140358023468</v>
      </c>
      <c r="J102" s="8">
        <f t="shared" si="51"/>
        <v>-5.3187718113678555</v>
      </c>
      <c r="K102" s="8">
        <f t="shared" si="53"/>
        <v>151.11744309292277</v>
      </c>
      <c r="L102" s="8">
        <v>120</v>
      </c>
      <c r="M102" s="8"/>
      <c r="N102" s="8"/>
      <c r="O102" s="8"/>
      <c r="P102" s="64"/>
      <c r="Q102" s="11"/>
      <c r="R102" s="65"/>
      <c r="S102" s="65"/>
      <c r="T102" s="11"/>
      <c r="U102" s="65"/>
      <c r="V102" s="65"/>
      <c r="W102" s="11"/>
      <c r="X102" s="65"/>
      <c r="Y102" s="65"/>
      <c r="Z102" s="65"/>
      <c r="AA102" s="65"/>
      <c r="AB102" s="6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65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</row>
    <row r="103" spans="6:128" ht="12.75">
      <c r="F103" s="11"/>
      <c r="G103" s="9">
        <f t="shared" si="54"/>
        <v>100</v>
      </c>
      <c r="H103" s="8">
        <f t="shared" si="50"/>
        <v>156.45720713724165</v>
      </c>
      <c r="I103" s="8">
        <f t="shared" si="52"/>
        <v>33.48346360241507</v>
      </c>
      <c r="J103" s="8">
        <f t="shared" si="51"/>
        <v>-5.90403804067563</v>
      </c>
      <c r="K103" s="8">
        <f t="shared" si="53"/>
        <v>150.55316909656602</v>
      </c>
      <c r="L103" s="8">
        <v>119</v>
      </c>
      <c r="M103" s="8"/>
      <c r="N103" s="8"/>
      <c r="O103" s="8"/>
      <c r="P103" s="64"/>
      <c r="Q103" s="11"/>
      <c r="R103" s="65"/>
      <c r="S103" s="65"/>
      <c r="T103" s="11"/>
      <c r="U103" s="65"/>
      <c r="V103" s="65"/>
      <c r="W103" s="11"/>
      <c r="X103" s="65"/>
      <c r="Y103" s="65"/>
      <c r="Z103" s="65"/>
      <c r="AA103" s="65"/>
      <c r="AB103" s="6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65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</row>
    <row r="104" spans="6:128" ht="12.75">
      <c r="F104" s="11"/>
      <c r="G104" s="9">
        <f t="shared" si="54"/>
        <v>101</v>
      </c>
      <c r="H104" s="8">
        <f t="shared" si="50"/>
        <v>156.48031100448515</v>
      </c>
      <c r="I104" s="8">
        <f t="shared" si="52"/>
        <v>33.375324237220575</v>
      </c>
      <c r="J104" s="8">
        <f t="shared" si="51"/>
        <v>-6.487505842802523</v>
      </c>
      <c r="K104" s="8">
        <f t="shared" si="53"/>
        <v>149.9928051616826</v>
      </c>
      <c r="L104" s="8">
        <v>118</v>
      </c>
      <c r="M104" s="8"/>
      <c r="N104" s="8"/>
      <c r="O104" s="8"/>
      <c r="P104" s="64"/>
      <c r="Q104" s="11"/>
      <c r="R104" s="65"/>
      <c r="S104" s="65"/>
      <c r="T104" s="11"/>
      <c r="U104" s="65"/>
      <c r="V104" s="65"/>
      <c r="W104" s="11"/>
      <c r="X104" s="65"/>
      <c r="Y104" s="65"/>
      <c r="Z104" s="65"/>
      <c r="AA104" s="65"/>
      <c r="AB104" s="6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65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</row>
    <row r="105" spans="6:128" ht="12.75">
      <c r="F105" s="11"/>
      <c r="G105" s="9">
        <f t="shared" si="54"/>
        <v>102</v>
      </c>
      <c r="H105" s="8">
        <f t="shared" si="50"/>
        <v>156.50549742894842</v>
      </c>
      <c r="I105" s="8">
        <f t="shared" si="52"/>
        <v>33.25701842494939</v>
      </c>
      <c r="J105" s="8">
        <f t="shared" si="51"/>
        <v>-7.06899748780381</v>
      </c>
      <c r="K105" s="8">
        <f t="shared" si="53"/>
        <v>149.4364999411446</v>
      </c>
      <c r="L105" s="8">
        <v>117</v>
      </c>
      <c r="M105" s="8"/>
      <c r="N105" s="8"/>
      <c r="O105" s="8"/>
      <c r="P105" s="64"/>
      <c r="Q105" s="11"/>
      <c r="R105" s="65"/>
      <c r="S105" s="65"/>
      <c r="T105" s="11"/>
      <c r="U105" s="65"/>
      <c r="V105" s="65"/>
      <c r="W105" s="11"/>
      <c r="X105" s="65"/>
      <c r="Y105" s="65"/>
      <c r="Z105" s="65"/>
      <c r="AA105" s="65"/>
      <c r="AB105" s="6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65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</row>
    <row r="106" spans="6:128" ht="12.75">
      <c r="F106" s="11"/>
      <c r="G106" s="9">
        <f t="shared" si="54"/>
        <v>103</v>
      </c>
      <c r="H106" s="8">
        <f t="shared" si="50"/>
        <v>156.53273472740162</v>
      </c>
      <c r="I106" s="8">
        <f t="shared" si="52"/>
        <v>33.128582202698</v>
      </c>
      <c r="J106" s="8">
        <f t="shared" si="51"/>
        <v>-7.648335847691404</v>
      </c>
      <c r="K106" s="8">
        <f t="shared" si="53"/>
        <v>148.8843988797102</v>
      </c>
      <c r="L106" s="8">
        <v>116</v>
      </c>
      <c r="M106" s="8"/>
      <c r="N106" s="8"/>
      <c r="O106" s="8"/>
      <c r="P106" s="64"/>
      <c r="Q106" s="11"/>
      <c r="R106" s="65"/>
      <c r="S106" s="65"/>
      <c r="T106" s="11"/>
      <c r="U106" s="65"/>
      <c r="V106" s="65"/>
      <c r="W106" s="11"/>
      <c r="X106" s="65"/>
      <c r="Y106" s="65"/>
      <c r="Z106" s="65"/>
      <c r="AA106" s="65"/>
      <c r="AB106" s="6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65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</row>
    <row r="107" spans="6:128" ht="12.75">
      <c r="F107" s="11"/>
      <c r="G107" s="9">
        <f t="shared" si="54"/>
        <v>104</v>
      </c>
      <c r="H107" s="8">
        <f t="shared" si="50"/>
        <v>156.5619886541032</v>
      </c>
      <c r="I107" s="8">
        <f t="shared" si="52"/>
        <v>32.99005469338388</v>
      </c>
      <c r="J107" s="8">
        <f t="shared" si="51"/>
        <v>-8.225344450388704</v>
      </c>
      <c r="K107" s="8">
        <f t="shared" si="53"/>
        <v>148.3366442037145</v>
      </c>
      <c r="L107" s="8">
        <v>115</v>
      </c>
      <c r="M107" s="8"/>
      <c r="N107" s="8"/>
      <c r="O107" s="8"/>
      <c r="P107" s="64"/>
      <c r="Q107" s="11"/>
      <c r="R107" s="65"/>
      <c r="S107" s="65"/>
      <c r="T107" s="11"/>
      <c r="U107" s="65"/>
      <c r="V107" s="65"/>
      <c r="W107" s="11"/>
      <c r="X107" s="65"/>
      <c r="Y107" s="65"/>
      <c r="Z107" s="65"/>
      <c r="AA107" s="65"/>
      <c r="AB107" s="6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65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</row>
    <row r="108" spans="6:128" ht="12.75">
      <c r="F108" s="11"/>
      <c r="G108" s="9">
        <f t="shared" si="54"/>
        <v>105</v>
      </c>
      <c r="H108" s="8">
        <f t="shared" si="50"/>
        <v>156.59322244788436</v>
      </c>
      <c r="I108" s="8">
        <f t="shared" si="52"/>
        <v>32.84147809382832</v>
      </c>
      <c r="J108" s="8">
        <f t="shared" si="51"/>
        <v>-8.799847533485709</v>
      </c>
      <c r="K108" s="8">
        <f t="shared" si="53"/>
        <v>147.79337491439864</v>
      </c>
      <c r="L108" s="8">
        <v>114</v>
      </c>
      <c r="M108" s="8"/>
      <c r="N108" s="8"/>
      <c r="O108" s="8"/>
      <c r="P108" s="64"/>
      <c r="Q108" s="11"/>
      <c r="R108" s="65"/>
      <c r="S108" s="65"/>
      <c r="T108" s="11"/>
      <c r="U108" s="65"/>
      <c r="V108" s="65"/>
      <c r="W108" s="11"/>
      <c r="X108" s="65"/>
      <c r="Y108" s="65"/>
      <c r="Z108" s="65"/>
      <c r="AA108" s="65"/>
      <c r="AB108" s="6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65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</row>
    <row r="109" spans="6:128" ht="12.75">
      <c r="F109" s="11"/>
      <c r="G109" s="9">
        <f t="shared" si="54"/>
        <v>106</v>
      </c>
      <c r="H109" s="8">
        <f t="shared" si="50"/>
        <v>156.62639688258676</v>
      </c>
      <c r="I109" s="8">
        <f t="shared" si="52"/>
        <v>32.68289766190284</v>
      </c>
      <c r="J109" s="8">
        <f t="shared" si="51"/>
        <v>-9.371670097777967</v>
      </c>
      <c r="K109" s="8">
        <f t="shared" si="53"/>
        <v>147.25472678480878</v>
      </c>
      <c r="L109" s="8">
        <v>113</v>
      </c>
      <c r="M109" s="8"/>
      <c r="N109" s="8"/>
      <c r="O109" s="8"/>
      <c r="P109" s="64"/>
      <c r="Q109" s="11"/>
      <c r="R109" s="65"/>
      <c r="S109" s="65"/>
      <c r="T109" s="11"/>
      <c r="U109" s="65"/>
      <c r="V109" s="65"/>
      <c r="W109" s="11"/>
      <c r="X109" s="65"/>
      <c r="Y109" s="65"/>
      <c r="Z109" s="65"/>
      <c r="AA109" s="65"/>
      <c r="AB109" s="6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65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</row>
    <row r="110" spans="6:128" ht="12.75">
      <c r="F110" s="11"/>
      <c r="G110" s="9">
        <f t="shared" si="54"/>
        <v>107</v>
      </c>
      <c r="H110" s="8">
        <f t="shared" si="50"/>
        <v>156.66147032076262</v>
      </c>
      <c r="I110" s="8">
        <f t="shared" si="52"/>
        <v>32.51436170274321</v>
      </c>
      <c r="J110" s="8">
        <f t="shared" si="51"/>
        <v>-9.940637960573046</v>
      </c>
      <c r="K110" s="8">
        <f t="shared" si="53"/>
        <v>146.72083236018958</v>
      </c>
      <c r="L110" s="8">
        <v>112</v>
      </c>
      <c r="M110" s="8"/>
      <c r="N110" s="8"/>
      <c r="O110" s="8"/>
      <c r="P110" s="64"/>
      <c r="Q110" s="11"/>
      <c r="R110" s="65"/>
      <c r="S110" s="65"/>
      <c r="T110" s="11"/>
      <c r="U110" s="65"/>
      <c r="V110" s="65"/>
      <c r="W110" s="11"/>
      <c r="X110" s="65"/>
      <c r="Y110" s="65"/>
      <c r="Z110" s="65"/>
      <c r="AA110" s="65"/>
      <c r="AB110" s="6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65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</row>
    <row r="111" spans="6:128" ht="12.75">
      <c r="F111" s="11"/>
      <c r="G111" s="9">
        <f t="shared" si="54"/>
        <v>108</v>
      </c>
      <c r="H111" s="8">
        <f t="shared" si="50"/>
        <v>156.69839877054034</v>
      </c>
      <c r="I111" s="8">
        <f t="shared" si="52"/>
        <v>32.335921554035224</v>
      </c>
      <c r="J111" s="8">
        <f t="shared" si="51"/>
        <v>-10.50657780874821</v>
      </c>
      <c r="K111" s="8">
        <f t="shared" si="53"/>
        <v>146.19182096179213</v>
      </c>
      <c r="L111" s="8">
        <v>111</v>
      </c>
      <c r="M111" s="8"/>
      <c r="N111" s="8"/>
      <c r="O111" s="8"/>
      <c r="P111" s="64"/>
      <c r="Q111" s="11"/>
      <c r="R111" s="65"/>
      <c r="S111" s="65"/>
      <c r="T111" s="11"/>
      <c r="U111" s="65"/>
      <c r="V111" s="65"/>
      <c r="W111" s="11"/>
      <c r="X111" s="65"/>
      <c r="Y111" s="65"/>
      <c r="Z111" s="65"/>
      <c r="AA111" s="65"/>
      <c r="AB111" s="6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65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</row>
    <row r="112" spans="6:128" ht="12.75">
      <c r="F112" s="11"/>
      <c r="G112" s="9">
        <f t="shared" si="54"/>
        <v>109</v>
      </c>
      <c r="H112" s="8">
        <f t="shared" si="50"/>
        <v>156.73713594555477</v>
      </c>
      <c r="I112" s="8">
        <f t="shared" si="52"/>
        <v>32.147631570376774</v>
      </c>
      <c r="J112" s="8">
        <f t="shared" si="51"/>
        <v>-11.069317251543318</v>
      </c>
      <c r="K112" s="8">
        <f t="shared" si="53"/>
        <v>145.66781869401146</v>
      </c>
      <c r="L112" s="8">
        <v>110</v>
      </c>
      <c r="M112" s="8"/>
      <c r="N112" s="8"/>
      <c r="O112" s="8"/>
      <c r="P112" s="64"/>
      <c r="Q112" s="11"/>
      <c r="R112" s="65"/>
      <c r="S112" s="65"/>
      <c r="T112" s="11"/>
      <c r="U112" s="65"/>
      <c r="V112" s="65"/>
      <c r="W112" s="11"/>
      <c r="X112" s="65"/>
      <c r="Y112" s="65"/>
      <c r="Z112" s="65"/>
      <c r="AA112" s="65"/>
      <c r="AB112" s="6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65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</row>
    <row r="113" spans="6:128" ht="12.75">
      <c r="F113" s="11"/>
      <c r="G113" s="9">
        <f t="shared" si="54"/>
        <v>110</v>
      </c>
      <c r="H113" s="8">
        <f t="shared" si="50"/>
        <v>156.77763332783547</v>
      </c>
      <c r="I113" s="8">
        <f t="shared" si="52"/>
        <v>31.949549106720887</v>
      </c>
      <c r="J113" s="8">
        <f t="shared" si="51"/>
        <v>-11.628684873072736</v>
      </c>
      <c r="K113" s="8">
        <f t="shared" si="53"/>
        <v>145.14894845476275</v>
      </c>
      <c r="L113" s="8">
        <v>109</v>
      </c>
      <c r="M113" s="8"/>
      <c r="N113" s="8"/>
      <c r="O113" s="8"/>
      <c r="P113" s="64"/>
      <c r="Q113" s="11"/>
      <c r="R113" s="65"/>
      <c r="S113" s="65"/>
      <c r="T113" s="11"/>
      <c r="U113" s="65"/>
      <c r="V113" s="65"/>
      <c r="W113" s="11"/>
      <c r="X113" s="65"/>
      <c r="Y113" s="65"/>
      <c r="Z113" s="65"/>
      <c r="AA113" s="65"/>
      <c r="AB113" s="65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65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</row>
    <row r="114" spans="6:128" ht="12.75">
      <c r="F114" s="11"/>
      <c r="G114" s="9">
        <f t="shared" si="54"/>
        <v>111</v>
      </c>
      <c r="H114" s="8">
        <f t="shared" si="50"/>
        <v>156.81984023354337</v>
      </c>
      <c r="I114" s="8">
        <f t="shared" si="52"/>
        <v>31.741734500904858</v>
      </c>
      <c r="J114" s="8">
        <f t="shared" si="51"/>
        <v>-12.18451028454021</v>
      </c>
      <c r="K114" s="8">
        <f t="shared" si="53"/>
        <v>144.63532994900316</v>
      </c>
      <c r="L114" s="8">
        <v>108</v>
      </c>
      <c r="M114" s="8"/>
      <c r="N114" s="8"/>
      <c r="O114" s="8"/>
      <c r="P114" s="64"/>
      <c r="Q114" s="11"/>
      <c r="R114" s="65"/>
      <c r="S114" s="65"/>
      <c r="T114" s="11"/>
      <c r="U114" s="65"/>
      <c r="V114" s="65"/>
      <c r="W114" s="11"/>
      <c r="X114" s="65"/>
      <c r="Y114" s="65"/>
      <c r="Z114" s="65"/>
      <c r="AA114" s="65"/>
      <c r="AB114" s="6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65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</row>
    <row r="115" spans="6:128" ht="12.75">
      <c r="F115" s="11"/>
      <c r="G115" s="9">
        <f t="shared" si="54"/>
        <v>112</v>
      </c>
      <c r="H115" s="8">
        <f t="shared" si="50"/>
        <v>156.86370388144053</v>
      </c>
      <c r="I115" s="8">
        <f t="shared" si="52"/>
        <v>31.524251055270774</v>
      </c>
      <c r="J115" s="8">
        <f t="shared" si="51"/>
        <v>-12.73662417614101</v>
      </c>
      <c r="K115" s="8">
        <f t="shared" si="53"/>
        <v>144.1270797052995</v>
      </c>
      <c r="L115" s="8">
        <v>107</v>
      </c>
      <c r="M115" s="8"/>
      <c r="N115" s="8"/>
      <c r="O115" s="8"/>
      <c r="P115" s="64"/>
      <c r="Q115" s="11"/>
      <c r="R115" s="65"/>
      <c r="S115" s="65"/>
      <c r="T115" s="11"/>
      <c r="U115" s="65"/>
      <c r="V115" s="65"/>
      <c r="W115" s="11"/>
      <c r="X115" s="65"/>
      <c r="Y115" s="65"/>
      <c r="Z115" s="65"/>
      <c r="AA115" s="65"/>
      <c r="AB115" s="6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65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</row>
    <row r="116" spans="6:128" ht="12.75">
      <c r="F116" s="11"/>
      <c r="G116" s="9">
        <f t="shared" si="54"/>
        <v>113</v>
      </c>
      <c r="H116" s="8">
        <f t="shared" si="50"/>
        <v>156.90916946397587</v>
      </c>
      <c r="I116" s="8">
        <f t="shared" si="52"/>
        <v>31.297165017382973</v>
      </c>
      <c r="J116" s="8">
        <f t="shared" si="51"/>
        <v>-13.284858368635302</v>
      </c>
      <c r="K116" s="8">
        <f t="shared" si="53"/>
        <v>143.62431109534057</v>
      </c>
      <c r="L116" s="8">
        <v>106</v>
      </c>
      <c r="M116" s="8"/>
      <c r="N116" s="8"/>
      <c r="O116" s="8"/>
      <c r="P116" s="64"/>
      <c r="Q116" s="11"/>
      <c r="R116" s="65"/>
      <c r="S116" s="65"/>
      <c r="T116" s="11"/>
      <c r="U116" s="65"/>
      <c r="V116" s="65"/>
      <c r="W116" s="11"/>
      <c r="X116" s="65"/>
      <c r="Y116" s="65"/>
      <c r="Z116" s="65"/>
      <c r="AA116" s="65"/>
      <c r="AB116" s="6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65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</row>
    <row r="117" spans="6:128" ht="12.75">
      <c r="F117" s="11"/>
      <c r="G117" s="9">
        <f t="shared" si="54"/>
        <v>114</v>
      </c>
      <c r="H117" s="8">
        <f t="shared" si="50"/>
        <v>156.95618022086475</v>
      </c>
      <c r="I117" s="8">
        <f t="shared" si="52"/>
        <v>31.060545559848432</v>
      </c>
      <c r="J117" s="8">
        <f t="shared" si="51"/>
        <v>-13.829045864577202</v>
      </c>
      <c r="K117" s="8">
        <f t="shared" si="53"/>
        <v>143.12713435628754</v>
      </c>
      <c r="L117" s="8">
        <v>105</v>
      </c>
      <c r="M117" s="8"/>
      <c r="N117" s="8"/>
      <c r="O117" s="8"/>
      <c r="P117" s="64"/>
      <c r="Q117" s="11"/>
      <c r="R117" s="65"/>
      <c r="S117" s="65"/>
      <c r="T117" s="11"/>
      <c r="U117" s="65"/>
      <c r="V117" s="65"/>
      <c r="W117" s="11"/>
      <c r="X117" s="65"/>
      <c r="Y117" s="65"/>
      <c r="Z117" s="65"/>
      <c r="AA117" s="65"/>
      <c r="AB117" s="65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65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</row>
    <row r="118" spans="6:128" ht="12.75">
      <c r="F118" s="11"/>
      <c r="G118" s="9">
        <f t="shared" si="54"/>
        <v>115</v>
      </c>
      <c r="H118" s="8">
        <f t="shared" si="50"/>
        <v>157.0046775150383</v>
      </c>
      <c r="I118" s="8">
        <f t="shared" si="52"/>
        <v>30.8144647592461</v>
      </c>
      <c r="J118" s="8">
        <f t="shared" si="51"/>
        <v>-14.369020899183777</v>
      </c>
      <c r="K118" s="8">
        <f t="shared" si="53"/>
        <v>142.63565661585454</v>
      </c>
      <c r="L118" s="8">
        <v>104</v>
      </c>
      <c r="M118" s="8"/>
      <c r="N118" s="8"/>
      <c r="O118" s="8"/>
      <c r="P118" s="64"/>
      <c r="Q118" s="11"/>
      <c r="R118" s="65"/>
      <c r="S118" s="65"/>
      <c r="T118" s="11"/>
      <c r="U118" s="65"/>
      <c r="V118" s="65"/>
      <c r="W118" s="11"/>
      <c r="X118" s="65"/>
      <c r="Y118" s="65"/>
      <c r="Z118" s="65"/>
      <c r="AA118" s="65"/>
      <c r="AB118" s="6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65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</row>
    <row r="119" spans="6:128" ht="12.75">
      <c r="F119" s="11"/>
      <c r="G119" s="9">
        <f t="shared" si="54"/>
        <v>116</v>
      </c>
      <c r="H119" s="8">
        <f t="shared" si="50"/>
        <v>157.05460091083538</v>
      </c>
      <c r="I119" s="8">
        <f t="shared" si="52"/>
        <v>30.558997574171677</v>
      </c>
      <c r="J119" s="8">
        <f t="shared" si="51"/>
        <v>-14.904618990828636</v>
      </c>
      <c r="K119" s="8">
        <f t="shared" si="53"/>
        <v>142.14998192000675</v>
      </c>
      <c r="L119" s="8">
        <v>103</v>
      </c>
      <c r="M119" s="8"/>
      <c r="N119" s="8"/>
      <c r="O119" s="8"/>
      <c r="P119" s="64"/>
      <c r="Q119" s="11"/>
      <c r="R119" s="65"/>
      <c r="S119" s="65"/>
      <c r="T119" s="11"/>
      <c r="U119" s="65"/>
      <c r="V119" s="65"/>
      <c r="W119" s="11"/>
      <c r="X119" s="65"/>
      <c r="Y119" s="65"/>
      <c r="Z119" s="65"/>
      <c r="AA119" s="65"/>
      <c r="AB119" s="6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65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</row>
    <row r="120" spans="6:128" ht="12.75">
      <c r="F120" s="11"/>
      <c r="G120" s="9">
        <f t="shared" si="54"/>
        <v>117</v>
      </c>
      <c r="H120" s="8">
        <f t="shared" si="50"/>
        <v>157.10588825430747</v>
      </c>
      <c r="I120" s="8">
        <f t="shared" si="52"/>
        <v>30.29422182240451</v>
      </c>
      <c r="J120" s="8">
        <f t="shared" si="51"/>
        <v>-15.435676991144588</v>
      </c>
      <c r="K120" s="8">
        <f t="shared" si="53"/>
        <v>141.67021126316288</v>
      </c>
      <c r="L120" s="8">
        <v>102</v>
      </c>
      <c r="M120" s="8"/>
      <c r="N120" s="8"/>
      <c r="O120" s="8"/>
      <c r="P120" s="64"/>
      <c r="Q120" s="11"/>
      <c r="R120" s="65"/>
      <c r="S120" s="65"/>
      <c r="T120" s="11"/>
      <c r="U120" s="65"/>
      <c r="V120" s="65"/>
      <c r="W120" s="11"/>
      <c r="X120" s="65"/>
      <c r="Y120" s="65"/>
      <c r="Z120" s="65"/>
      <c r="AA120" s="65"/>
      <c r="AB120" s="6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65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</row>
    <row r="121" spans="6:128" ht="12.75">
      <c r="F121" s="11"/>
      <c r="G121" s="9">
        <f t="shared" si="54"/>
        <v>118</v>
      </c>
      <c r="H121" s="8">
        <f t="shared" si="50"/>
        <v>157.1584757555058</v>
      </c>
      <c r="I121" s="8">
        <f t="shared" si="52"/>
        <v>30.020218157203523</v>
      </c>
      <c r="J121" s="8">
        <f t="shared" si="51"/>
        <v>-15.962033134720278</v>
      </c>
      <c r="K121" s="8">
        <f t="shared" si="53"/>
        <v>141.19644262078552</v>
      </c>
      <c r="L121" s="8">
        <v>101</v>
      </c>
      <c r="M121" s="8"/>
      <c r="N121" s="8"/>
      <c r="O121" s="8"/>
      <c r="P121" s="64"/>
      <c r="Q121" s="11"/>
      <c r="R121" s="65"/>
      <c r="S121" s="65"/>
      <c r="T121" s="11"/>
      <c r="U121" s="65"/>
      <c r="V121" s="65"/>
      <c r="W121" s="11"/>
      <c r="X121" s="65"/>
      <c r="Y121" s="65"/>
      <c r="Z121" s="65"/>
      <c r="AA121" s="65"/>
      <c r="AB121" s="6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65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</row>
    <row r="122" spans="6:128" ht="12.75">
      <c r="F122" s="11"/>
      <c r="G122" s="9">
        <f t="shared" si="54"/>
        <v>119</v>
      </c>
      <c r="H122" s="8">
        <f t="shared" si="50"/>
        <v>157.21229807261648</v>
      </c>
      <c r="I122" s="8">
        <f t="shared" si="52"/>
        <v>29.737070042739457</v>
      </c>
      <c r="J122" s="8">
        <f t="shared" si="51"/>
        <v>-16.483527088375457</v>
      </c>
      <c r="K122" s="8">
        <f t="shared" si="53"/>
        <v>140.728770984241</v>
      </c>
      <c r="L122" s="8">
        <v>100</v>
      </c>
      <c r="M122" s="8"/>
      <c r="N122" s="8"/>
      <c r="O122" s="8"/>
      <c r="P122" s="64"/>
      <c r="Q122" s="11"/>
      <c r="R122" s="65"/>
      <c r="S122" s="65"/>
      <c r="T122" s="11"/>
      <c r="U122" s="65"/>
      <c r="V122" s="65"/>
      <c r="W122" s="11"/>
      <c r="X122" s="65"/>
      <c r="Y122" s="65"/>
      <c r="Z122" s="65"/>
      <c r="AA122" s="65"/>
      <c r="AB122" s="6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65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</row>
    <row r="123" spans="6:128" ht="12.75">
      <c r="F123" s="11"/>
      <c r="G123" s="9">
        <f t="shared" si="54"/>
        <v>120</v>
      </c>
      <c r="H123" s="8">
        <f t="shared" si="50"/>
        <v>157.26728839781018</v>
      </c>
      <c r="I123" s="8">
        <f t="shared" si="52"/>
        <v>29.444863728670917</v>
      </c>
      <c r="J123" s="8">
        <f t="shared" si="51"/>
        <v>-16.999999999999993</v>
      </c>
      <c r="K123" s="8">
        <f t="shared" si="53"/>
        <v>140.26728839781018</v>
      </c>
      <c r="L123" s="8">
        <v>99</v>
      </c>
      <c r="M123" s="8"/>
      <c r="N123" s="8"/>
      <c r="O123" s="8"/>
      <c r="P123" s="64"/>
      <c r="Q123" s="11"/>
      <c r="R123" s="65"/>
      <c r="S123" s="65"/>
      <c r="T123" s="11"/>
      <c r="U123" s="65"/>
      <c r="V123" s="65"/>
      <c r="W123" s="11"/>
      <c r="X123" s="65"/>
      <c r="Y123" s="65"/>
      <c r="Z123" s="65"/>
      <c r="AA123" s="65"/>
      <c r="AB123" s="65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65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</row>
    <row r="124" spans="6:128" ht="12.75">
      <c r="F124" s="11"/>
      <c r="G124" s="9">
        <f t="shared" si="54"/>
        <v>121</v>
      </c>
      <c r="H124" s="8">
        <f t="shared" si="50"/>
        <v>157.3233785446707</v>
      </c>
      <c r="I124" s="8">
        <f t="shared" si="52"/>
        <v>29.14368822387182</v>
      </c>
      <c r="J124" s="8">
        <f t="shared" si="51"/>
        <v>-17.511294546941844</v>
      </c>
      <c r="K124" s="8">
        <f t="shared" si="53"/>
        <v>139.81208399772885</v>
      </c>
      <c r="L124" s="8">
        <v>98</v>
      </c>
      <c r="M124" s="8"/>
      <c r="N124" s="8"/>
      <c r="O124" s="8"/>
      <c r="P124" s="64"/>
      <c r="Q124" s="11"/>
      <c r="R124" s="65"/>
      <c r="S124" s="65"/>
      <c r="T124" s="11"/>
      <c r="U124" s="65"/>
      <c r="V124" s="65"/>
      <c r="W124" s="11"/>
      <c r="X124" s="65"/>
      <c r="Y124" s="65"/>
      <c r="Z124" s="65"/>
      <c r="AA124" s="65"/>
      <c r="AB124" s="6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65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</row>
    <row r="125" spans="6:128" ht="12.75">
      <c r="F125" s="11"/>
      <c r="G125" s="9">
        <f t="shared" si="54"/>
        <v>122</v>
      </c>
      <c r="H125" s="8">
        <f t="shared" si="50"/>
        <v>157.38049903706593</v>
      </c>
      <c r="I125" s="8">
        <f t="shared" si="52"/>
        <v>28.833635269318485</v>
      </c>
      <c r="J125" s="8">
        <f t="shared" si="51"/>
        <v>-18.017254983928964</v>
      </c>
      <c r="K125" s="8">
        <f t="shared" si="53"/>
        <v>139.36324405313695</v>
      </c>
      <c r="L125" s="8">
        <v>97</v>
      </c>
      <c r="M125" s="8"/>
      <c r="N125" s="8"/>
      <c r="O125" s="8"/>
      <c r="P125" s="64"/>
      <c r="Q125" s="11"/>
      <c r="R125" s="65"/>
      <c r="S125" s="65"/>
      <c r="T125" s="11"/>
      <c r="U125" s="65"/>
      <c r="V125" s="65"/>
      <c r="W125" s="11"/>
      <c r="X125" s="65"/>
      <c r="Y125" s="65"/>
      <c r="Z125" s="65"/>
      <c r="AA125" s="65"/>
      <c r="AB125" s="6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65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</row>
    <row r="126" spans="6:128" ht="12.75">
      <c r="F126" s="11"/>
      <c r="G126" s="9">
        <f t="shared" si="54"/>
        <v>123</v>
      </c>
      <c r="H126" s="8">
        <f t="shared" si="50"/>
        <v>157.43857919932518</v>
      </c>
      <c r="I126" s="8">
        <f t="shared" si="52"/>
        <v>28.514799310144415</v>
      </c>
      <c r="J126" s="8">
        <f t="shared" si="51"/>
        <v>-18.51772719051092</v>
      </c>
      <c r="K126" s="8">
        <f t="shared" si="53"/>
        <v>138.92085200881425</v>
      </c>
      <c r="L126" s="8">
        <v>96</v>
      </c>
      <c r="M126" s="8"/>
      <c r="N126" s="8"/>
      <c r="O126" s="8"/>
      <c r="P126" s="64"/>
      <c r="Q126" s="11"/>
      <c r="R126" s="65"/>
      <c r="S126" s="65"/>
      <c r="T126" s="11"/>
      <c r="U126" s="65"/>
      <c r="V126" s="65"/>
      <c r="W126" s="11"/>
      <c r="X126" s="65"/>
      <c r="Y126" s="65"/>
      <c r="Z126" s="65"/>
      <c r="AA126" s="65"/>
      <c r="AB126" s="6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65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</row>
    <row r="127" spans="6:128" ht="12.75">
      <c r="F127" s="11"/>
      <c r="G127" s="9">
        <f t="shared" si="54"/>
        <v>124</v>
      </c>
      <c r="H127" s="8">
        <f t="shared" si="50"/>
        <v>157.49754724758606</v>
      </c>
      <c r="I127" s="8">
        <f t="shared" si="52"/>
        <v>28.187277466871418</v>
      </c>
      <c r="J127" s="8">
        <f t="shared" si="51"/>
        <v>-19.012558718005387</v>
      </c>
      <c r="K127" s="8">
        <f t="shared" si="53"/>
        <v>138.48498852958068</v>
      </c>
      <c r="L127" s="8">
        <v>95</v>
      </c>
      <c r="M127" s="8"/>
      <c r="N127" s="8"/>
      <c r="O127" s="8"/>
      <c r="P127" s="64"/>
      <c r="Q127" s="11"/>
      <c r="R127" s="65"/>
      <c r="S127" s="65"/>
      <c r="T127" s="11"/>
      <c r="U127" s="65"/>
      <c r="V127" s="65"/>
      <c r="W127" s="11"/>
      <c r="X127" s="65"/>
      <c r="Y127" s="65"/>
      <c r="Z127" s="65"/>
      <c r="AA127" s="65"/>
      <c r="AB127" s="6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65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</row>
    <row r="128" spans="6:128" ht="12.75">
      <c r="F128" s="11"/>
      <c r="G128" s="9">
        <f t="shared" si="54"/>
        <v>125</v>
      </c>
      <c r="H128" s="8">
        <f t="shared" si="50"/>
        <v>157.55733038217474</v>
      </c>
      <c r="I128" s="8">
        <f t="shared" si="52"/>
        <v>27.85116950582573</v>
      </c>
      <c r="J128" s="8">
        <f t="shared" si="51"/>
        <v>-19.501598835935557</v>
      </c>
      <c r="K128" s="8">
        <f t="shared" si="53"/>
        <v>138.05573154623917</v>
      </c>
      <c r="L128" s="8">
        <v>94</v>
      </c>
      <c r="M128" s="8"/>
      <c r="N128" s="8"/>
      <c r="O128" s="8"/>
      <c r="P128" s="64"/>
      <c r="Q128" s="11"/>
      <c r="R128" s="65"/>
      <c r="S128" s="65"/>
      <c r="T128" s="11"/>
      <c r="U128" s="65"/>
      <c r="V128" s="65"/>
      <c r="W128" s="11"/>
      <c r="X128" s="65"/>
      <c r="Y128" s="65"/>
      <c r="Z128" s="65"/>
      <c r="AA128" s="65"/>
      <c r="AB128" s="65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65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</row>
    <row r="129" spans="6:128" ht="12.75">
      <c r="F129" s="11"/>
      <c r="G129" s="9">
        <f t="shared" si="54"/>
        <v>126</v>
      </c>
      <c r="H129" s="8">
        <f t="shared" si="50"/>
        <v>157.61785488088358</v>
      </c>
      <c r="I129" s="8">
        <f t="shared" si="52"/>
        <v>27.50657780874821</v>
      </c>
      <c r="J129" s="8">
        <f t="shared" si="51"/>
        <v>-19.984698577944084</v>
      </c>
      <c r="K129" s="8">
        <f t="shared" si="53"/>
        <v>137.6331563029395</v>
      </c>
      <c r="L129" s="8">
        <v>93</v>
      </c>
      <c r="M129" s="8"/>
      <c r="N129" s="8"/>
      <c r="O129" s="8"/>
      <c r="P129" s="64"/>
      <c r="Q129" s="11"/>
      <c r="R129" s="65"/>
      <c r="S129" s="65"/>
      <c r="T129" s="11"/>
      <c r="U129" s="65"/>
      <c r="V129" s="65"/>
      <c r="W129" s="11"/>
      <c r="X129" s="65"/>
      <c r="Y129" s="65"/>
      <c r="Z129" s="65"/>
      <c r="AA129" s="65"/>
      <c r="AB129" s="6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65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</row>
    <row r="130" spans="6:128" ht="12.75">
      <c r="F130" s="11"/>
      <c r="G130" s="9">
        <f t="shared" si="54"/>
        <v>127</v>
      </c>
      <c r="H130" s="8">
        <f t="shared" si="50"/>
        <v>157.67904619301126</v>
      </c>
      <c r="I130" s="8">
        <f t="shared" si="52"/>
        <v>27.15360734160795</v>
      </c>
      <c r="J130" s="8">
        <f t="shared" si="51"/>
        <v>-20.461710787169643</v>
      </c>
      <c r="K130" s="8">
        <f t="shared" si="53"/>
        <v>137.21733540584162</v>
      </c>
      <c r="L130" s="8">
        <v>92</v>
      </c>
      <c r="M130" s="8"/>
      <c r="N130" s="8"/>
      <c r="O130" s="8"/>
      <c r="P130" s="64"/>
      <c r="Q130" s="11"/>
      <c r="R130" s="65"/>
      <c r="S130" s="65"/>
      <c r="T130" s="11"/>
      <c r="U130" s="65"/>
      <c r="V130" s="65"/>
      <c r="W130" s="11"/>
      <c r="X130" s="65"/>
      <c r="Y130" s="65"/>
      <c r="Z130" s="65"/>
      <c r="AA130" s="65"/>
      <c r="AB130" s="6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65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</row>
    <row r="131" spans="6:128" ht="12.75">
      <c r="F131" s="11"/>
      <c r="G131" s="9">
        <f t="shared" si="54"/>
        <v>128</v>
      </c>
      <c r="H131" s="8">
        <f aca="true" t="shared" si="55" ref="H131:H194">SQRT($F$6^2-$F$3^2*(SIN(G131*PI()/180))^2)</f>
        <v>157.74082903403098</v>
      </c>
      <c r="I131" s="8">
        <f t="shared" si="52"/>
        <v>26.792365622628548</v>
      </c>
      <c r="J131" s="8">
        <f aca="true" t="shared" si="56" ref="J131:J194">$F$3*COS(G131*PI()/180)</f>
        <v>-20.932490161072383</v>
      </c>
      <c r="K131" s="8">
        <f t="shared" si="53"/>
        <v>136.8083388729586</v>
      </c>
      <c r="L131" s="8">
        <v>91</v>
      </c>
      <c r="M131" s="8"/>
      <c r="N131" s="8"/>
      <c r="O131" s="8"/>
      <c r="P131" s="64"/>
      <c r="Q131" s="11"/>
      <c r="R131" s="65"/>
      <c r="S131" s="65"/>
      <c r="T131" s="11"/>
      <c r="U131" s="65"/>
      <c r="V131" s="65"/>
      <c r="W131" s="11"/>
      <c r="X131" s="65"/>
      <c r="Y131" s="65"/>
      <c r="Z131" s="65"/>
      <c r="AA131" s="65"/>
      <c r="AB131" s="6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65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</row>
    <row r="132" spans="6:128" ht="12.75">
      <c r="F132" s="11"/>
      <c r="G132" s="9">
        <f t="shared" si="54"/>
        <v>129</v>
      </c>
      <c r="H132" s="8">
        <f t="shared" si="55"/>
        <v>157.80312748075477</v>
      </c>
      <c r="I132" s="8">
        <f aca="true" t="shared" si="57" ref="I132:I195">$F$3*SIN(G132*PI()/180)</f>
        <v>26.422962689537016</v>
      </c>
      <c r="J132" s="8">
        <f t="shared" si="56"/>
        <v>-21.39689329569447</v>
      </c>
      <c r="K132" s="8">
        <f aca="true" t="shared" si="58" ref="K132:K195">H132+J132</f>
        <v>136.4062341850603</v>
      </c>
      <c r="L132" s="8">
        <v>90</v>
      </c>
      <c r="M132" s="8"/>
      <c r="N132" s="8"/>
      <c r="O132" s="8"/>
      <c r="P132" s="64"/>
      <c r="Q132" s="11"/>
      <c r="R132" s="65"/>
      <c r="S132" s="65"/>
      <c r="T132" s="11"/>
      <c r="U132" s="65"/>
      <c r="V132" s="65"/>
      <c r="W132" s="11"/>
      <c r="X132" s="65"/>
      <c r="Y132" s="65"/>
      <c r="Z132" s="65"/>
      <c r="AA132" s="65"/>
      <c r="AB132" s="6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65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</row>
    <row r="133" spans="6:128" ht="12.75">
      <c r="F133" s="11"/>
      <c r="G133" s="9">
        <f aca="true" t="shared" si="59" ref="G133:G196">G132+1</f>
        <v>130</v>
      </c>
      <c r="H133" s="8">
        <f t="shared" si="55"/>
        <v>157.8658650668615</v>
      </c>
      <c r="I133" s="8">
        <f t="shared" si="57"/>
        <v>26.045511066045254</v>
      </c>
      <c r="J133" s="8">
        <f t="shared" si="56"/>
        <v>-21.85477872934234</v>
      </c>
      <c r="K133" s="8">
        <f t="shared" si="58"/>
        <v>136.01108633751915</v>
      </c>
      <c r="L133" s="8">
        <v>89</v>
      </c>
      <c r="M133" s="8"/>
      <c r="N133" s="8"/>
      <c r="O133" s="8"/>
      <c r="P133" s="64"/>
      <c r="Q133" s="11"/>
      <c r="R133" s="65"/>
      <c r="S133" s="65"/>
      <c r="T133" s="11"/>
      <c r="U133" s="65"/>
      <c r="V133" s="65"/>
      <c r="W133" s="11"/>
      <c r="X133" s="65"/>
      <c r="Y133" s="65"/>
      <c r="Z133" s="65"/>
      <c r="AA133" s="65"/>
      <c r="AB133" s="6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65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</row>
    <row r="134" spans="6:128" ht="12.75">
      <c r="F134" s="11"/>
      <c r="G134" s="9">
        <f t="shared" si="59"/>
        <v>131</v>
      </c>
      <c r="H134" s="8">
        <f t="shared" si="55"/>
        <v>157.9289648786602</v>
      </c>
      <c r="I134" s="8">
        <f t="shared" si="57"/>
        <v>25.66012572757424</v>
      </c>
      <c r="J134" s="8">
        <f t="shared" si="56"/>
        <v>-22.306006985677254</v>
      </c>
      <c r="K134" s="8">
        <f t="shared" si="58"/>
        <v>135.62295789298295</v>
      </c>
      <c r="L134" s="8">
        <v>88</v>
      </c>
      <c r="M134" s="8"/>
      <c r="N134" s="8"/>
      <c r="O134" s="8"/>
      <c r="P134" s="64"/>
      <c r="Q134" s="11"/>
      <c r="R134" s="65"/>
      <c r="S134" s="65"/>
      <c r="T134" s="11"/>
      <c r="U134" s="65"/>
      <c r="V134" s="65"/>
      <c r="W134" s="11"/>
      <c r="X134" s="65"/>
      <c r="Y134" s="65"/>
      <c r="Z134" s="65"/>
      <c r="AA134" s="65"/>
      <c r="AB134" s="6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65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</row>
    <row r="135" spans="6:128" ht="12.75">
      <c r="F135" s="11"/>
      <c r="G135" s="9">
        <f t="shared" si="59"/>
        <v>132</v>
      </c>
      <c r="H135" s="8">
        <f t="shared" si="55"/>
        <v>157.9923496509603</v>
      </c>
      <c r="I135" s="8">
        <f t="shared" si="57"/>
        <v>25.266924066231404</v>
      </c>
      <c r="J135" s="8">
        <f t="shared" si="56"/>
        <v>-22.750440616201182</v>
      </c>
      <c r="K135" s="8">
        <f t="shared" si="58"/>
        <v>135.24190903475912</v>
      </c>
      <c r="L135" s="8">
        <v>87</v>
      </c>
      <c r="M135" s="8"/>
      <c r="N135" s="8"/>
      <c r="O135" s="8"/>
      <c r="P135" s="64"/>
      <c r="Q135" s="11"/>
      <c r="R135" s="65"/>
      <c r="S135" s="65"/>
      <c r="T135" s="11"/>
      <c r="U135" s="65"/>
      <c r="V135" s="65"/>
      <c r="W135" s="11"/>
      <c r="X135" s="65"/>
      <c r="Y135" s="65"/>
      <c r="Z135" s="65"/>
      <c r="AA135" s="65"/>
      <c r="AB135" s="6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65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</row>
    <row r="136" spans="6:128" ht="12.75">
      <c r="F136" s="11"/>
      <c r="G136" s="9">
        <f t="shared" si="59"/>
        <v>133</v>
      </c>
      <c r="H136" s="8">
        <f t="shared" si="55"/>
        <v>158.05594186292362</v>
      </c>
      <c r="I136" s="8">
        <f t="shared" si="57"/>
        <v>24.8660258550518</v>
      </c>
      <c r="J136" s="8">
        <f t="shared" si="56"/>
        <v>-23.187944242124946</v>
      </c>
      <c r="K136" s="8">
        <f t="shared" si="58"/>
        <v>134.86799762079866</v>
      </c>
      <c r="L136" s="8">
        <v>86</v>
      </c>
      <c r="M136" s="8"/>
      <c r="N136" s="8"/>
      <c r="O136" s="8"/>
      <c r="P136" s="64"/>
      <c r="Q136" s="11"/>
      <c r="R136" s="65"/>
      <c r="S136" s="65"/>
      <c r="T136" s="11"/>
      <c r="U136" s="65"/>
      <c r="V136" s="65"/>
      <c r="W136" s="11"/>
      <c r="X136" s="65"/>
      <c r="Y136" s="65"/>
      <c r="Z136" s="65"/>
      <c r="AA136" s="65"/>
      <c r="AB136" s="6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65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</row>
    <row r="137" spans="6:128" ht="12.75">
      <c r="F137" s="11"/>
      <c r="G137" s="9">
        <f t="shared" si="59"/>
        <v>134</v>
      </c>
      <c r="H137" s="8">
        <f t="shared" si="55"/>
        <v>158.1196638337748</v>
      </c>
      <c r="I137" s="8">
        <f t="shared" si="57"/>
        <v>24.45755321151415</v>
      </c>
      <c r="J137" s="8">
        <f t="shared" si="56"/>
        <v>-23.6183845956059</v>
      </c>
      <c r="K137" s="8">
        <f t="shared" si="58"/>
        <v>134.5012792381689</v>
      </c>
      <c r="L137" s="8">
        <v>85</v>
      </c>
      <c r="M137" s="8"/>
      <c r="N137" s="8"/>
      <c r="O137" s="8"/>
      <c r="P137" s="64"/>
      <c r="Q137" s="11"/>
      <c r="R137" s="65"/>
      <c r="S137" s="65"/>
      <c r="T137" s="11"/>
      <c r="U137" s="65"/>
      <c r="V137" s="65"/>
      <c r="W137" s="11"/>
      <c r="X137" s="65"/>
      <c r="Y137" s="65"/>
      <c r="Z137" s="65"/>
      <c r="AA137" s="65"/>
      <c r="AB137" s="6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65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</row>
    <row r="138" spans="6:128" ht="12.75">
      <c r="F138" s="11"/>
      <c r="G138" s="9">
        <f t="shared" si="59"/>
        <v>135</v>
      </c>
      <c r="H138" s="8">
        <f t="shared" si="55"/>
        <v>158.18343781824947</v>
      </c>
      <c r="I138" s="8">
        <f t="shared" si="57"/>
        <v>24.041630560342618</v>
      </c>
      <c r="J138" s="8">
        <f t="shared" si="56"/>
        <v>-24.041630560342615</v>
      </c>
      <c r="K138" s="8">
        <f t="shared" si="58"/>
        <v>134.14180725790686</v>
      </c>
      <c r="L138" s="8">
        <v>84</v>
      </c>
      <c r="M138" s="8"/>
      <c r="N138" s="8"/>
      <c r="O138" s="8"/>
      <c r="P138" s="64"/>
      <c r="Q138" s="11"/>
      <c r="R138" s="65"/>
      <c r="S138" s="65"/>
      <c r="T138" s="11"/>
      <c r="U138" s="65"/>
      <c r="V138" s="65"/>
      <c r="W138" s="11"/>
      <c r="X138" s="65"/>
      <c r="Y138" s="65"/>
      <c r="Z138" s="65"/>
      <c r="AA138" s="65"/>
      <c r="AB138" s="6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65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</row>
    <row r="139" spans="6:128" ht="12.75">
      <c r="F139" s="11"/>
      <c r="G139" s="9">
        <f t="shared" si="59"/>
        <v>136</v>
      </c>
      <c r="H139" s="8">
        <f t="shared" si="55"/>
        <v>158.247186101662</v>
      </c>
      <c r="I139" s="8">
        <f t="shared" si="57"/>
        <v>23.618384595605903</v>
      </c>
      <c r="J139" s="8">
        <f t="shared" si="56"/>
        <v>-24.457553211514142</v>
      </c>
      <c r="K139" s="8">
        <f t="shared" si="58"/>
        <v>133.78963289014786</v>
      </c>
      <c r="L139" s="8">
        <v>83</v>
      </c>
      <c r="M139" s="8"/>
      <c r="N139" s="8"/>
      <c r="O139" s="8"/>
      <c r="P139" s="64"/>
      <c r="Q139" s="11"/>
      <c r="R139" s="65"/>
      <c r="S139" s="65"/>
      <c r="T139" s="11"/>
      <c r="U139" s="65"/>
      <c r="V139" s="65"/>
      <c r="W139" s="11"/>
      <c r="X139" s="65"/>
      <c r="Y139" s="65"/>
      <c r="Z139" s="65"/>
      <c r="AA139" s="65"/>
      <c r="AB139" s="6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65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</row>
    <row r="140" spans="6:128" ht="12.75">
      <c r="F140" s="11"/>
      <c r="G140" s="9">
        <f t="shared" si="59"/>
        <v>137</v>
      </c>
      <c r="H140" s="8">
        <f t="shared" si="55"/>
        <v>158.31083109447724</v>
      </c>
      <c r="I140" s="8">
        <f t="shared" si="57"/>
        <v>23.187944242124953</v>
      </c>
      <c r="J140" s="8">
        <f t="shared" si="56"/>
        <v>-24.866025855051795</v>
      </c>
      <c r="K140" s="8">
        <f t="shared" si="58"/>
        <v>133.44480523942545</v>
      </c>
      <c r="L140" s="8">
        <v>82</v>
      </c>
      <c r="M140" s="8"/>
      <c r="N140" s="8"/>
      <c r="O140" s="8"/>
      <c r="P140" s="64"/>
      <c r="Q140" s="11"/>
      <c r="R140" s="65"/>
      <c r="S140" s="65"/>
      <c r="T140" s="11"/>
      <c r="U140" s="65"/>
      <c r="V140" s="65"/>
      <c r="W140" s="11"/>
      <c r="X140" s="65"/>
      <c r="Y140" s="65"/>
      <c r="Z140" s="65"/>
      <c r="AA140" s="65"/>
      <c r="AB140" s="6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65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</row>
    <row r="141" spans="6:128" ht="12.75">
      <c r="F141" s="11"/>
      <c r="G141" s="9">
        <f t="shared" si="59"/>
        <v>138</v>
      </c>
      <c r="H141" s="8">
        <f t="shared" si="55"/>
        <v>158.37429542627396</v>
      </c>
      <c r="I141" s="8">
        <f t="shared" si="57"/>
        <v>22.750440616201185</v>
      </c>
      <c r="J141" s="8">
        <f t="shared" si="56"/>
        <v>-25.266924066231397</v>
      </c>
      <c r="K141" s="8">
        <f t="shared" si="58"/>
        <v>133.10737136004258</v>
      </c>
      <c r="L141" s="8">
        <v>81</v>
      </c>
      <c r="M141" s="8"/>
      <c r="N141" s="8"/>
      <c r="O141" s="8"/>
      <c r="P141" s="64"/>
      <c r="Q141" s="11"/>
      <c r="R141" s="65"/>
      <c r="S141" s="65"/>
      <c r="T141" s="11"/>
      <c r="U141" s="65"/>
      <c r="V141" s="65"/>
      <c r="W141" s="11"/>
      <c r="X141" s="65"/>
      <c r="Y141" s="65"/>
      <c r="Z141" s="65"/>
      <c r="AA141" s="65"/>
      <c r="AB141" s="6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65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</row>
    <row r="142" spans="6:128" ht="12.75">
      <c r="F142" s="11"/>
      <c r="G142" s="9">
        <f t="shared" si="59"/>
        <v>139</v>
      </c>
      <c r="H142" s="8">
        <f t="shared" si="55"/>
        <v>158.43750203898986</v>
      </c>
      <c r="I142" s="8">
        <f t="shared" si="57"/>
        <v>22.306006985677246</v>
      </c>
      <c r="J142" s="8">
        <f t="shared" si="56"/>
        <v>-25.660125727574247</v>
      </c>
      <c r="K142" s="8">
        <f t="shared" si="58"/>
        <v>132.77737631141562</v>
      </c>
      <c r="L142" s="8">
        <v>80</v>
      </c>
      <c r="M142" s="8"/>
      <c r="N142" s="8"/>
      <c r="O142" s="8"/>
      <c r="P142" s="64"/>
      <c r="Q142" s="11"/>
      <c r="R142" s="65"/>
      <c r="S142" s="65"/>
      <c r="T142" s="11"/>
      <c r="U142" s="65"/>
      <c r="V142" s="65"/>
      <c r="W142" s="11"/>
      <c r="X142" s="65"/>
      <c r="Y142" s="65"/>
      <c r="Z142" s="65"/>
      <c r="AA142" s="65"/>
      <c r="AB142" s="65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65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</row>
    <row r="143" spans="6:128" ht="12.75">
      <c r="F143" s="11"/>
      <c r="G143" s="9">
        <f t="shared" si="59"/>
        <v>140</v>
      </c>
      <c r="H143" s="8">
        <f t="shared" si="55"/>
        <v>158.50037427934194</v>
      </c>
      <c r="I143" s="8">
        <f t="shared" si="57"/>
        <v>21.854778729342343</v>
      </c>
      <c r="J143" s="8">
        <f t="shared" si="56"/>
        <v>-26.04551106604525</v>
      </c>
      <c r="K143" s="8">
        <f t="shared" si="58"/>
        <v>132.45486321329668</v>
      </c>
      <c r="L143" s="8">
        <v>79</v>
      </c>
      <c r="M143" s="8"/>
      <c r="N143" s="8"/>
      <c r="O143" s="8">
        <v>1</v>
      </c>
      <c r="P143" s="64"/>
      <c r="Q143" s="11"/>
      <c r="R143" s="65"/>
      <c r="S143" s="65"/>
      <c r="T143" s="11"/>
      <c r="U143" s="65"/>
      <c r="V143" s="65"/>
      <c r="W143" s="11"/>
      <c r="X143" s="65"/>
      <c r="Y143" s="65"/>
      <c r="Z143" s="65"/>
      <c r="AA143" s="65"/>
      <c r="AB143" s="6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65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</row>
    <row r="144" spans="6:128" ht="12.75">
      <c r="F144" s="11"/>
      <c r="G144" s="9">
        <f t="shared" si="59"/>
        <v>141</v>
      </c>
      <c r="H144" s="8">
        <f t="shared" si="55"/>
        <v>158.56283599031858</v>
      </c>
      <c r="I144" s="8">
        <f t="shared" si="57"/>
        <v>21.396893295694483</v>
      </c>
      <c r="J144" s="8">
        <f t="shared" si="56"/>
        <v>-26.422962689537002</v>
      </c>
      <c r="K144" s="8">
        <f t="shared" si="58"/>
        <v>132.13987330078157</v>
      </c>
      <c r="L144" s="8">
        <v>78</v>
      </c>
      <c r="M144" s="8"/>
      <c r="N144" s="8"/>
      <c r="O144" s="8">
        <v>2</v>
      </c>
      <c r="P144" s="64"/>
      <c r="Q144" s="11"/>
      <c r="R144" s="65"/>
      <c r="S144" s="65"/>
      <c r="T144" s="11"/>
      <c r="U144" s="65"/>
      <c r="V144" s="65"/>
      <c r="W144" s="11"/>
      <c r="X144" s="65"/>
      <c r="Y144" s="65"/>
      <c r="Z144" s="65"/>
      <c r="AA144" s="65"/>
      <c r="AB144" s="65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65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</row>
    <row r="145" spans="6:128" ht="12.75">
      <c r="F145" s="11"/>
      <c r="G145" s="9">
        <f t="shared" si="59"/>
        <v>142</v>
      </c>
      <c r="H145" s="8">
        <f t="shared" si="55"/>
        <v>158.6248116016426</v>
      </c>
      <c r="I145" s="8">
        <f t="shared" si="57"/>
        <v>20.932490161072387</v>
      </c>
      <c r="J145" s="8">
        <f t="shared" si="56"/>
        <v>-26.792365622628544</v>
      </c>
      <c r="K145" s="8">
        <f t="shared" si="58"/>
        <v>131.83244597901404</v>
      </c>
      <c r="L145" s="8">
        <v>77</v>
      </c>
      <c r="M145" s="8"/>
      <c r="N145" s="8"/>
      <c r="O145" s="8">
        <v>3</v>
      </c>
      <c r="P145" s="64"/>
      <c r="Q145" s="11"/>
      <c r="R145" s="65"/>
      <c r="S145" s="65"/>
      <c r="T145" s="11"/>
      <c r="U145" s="65"/>
      <c r="V145" s="65"/>
      <c r="W145" s="11"/>
      <c r="X145" s="65"/>
      <c r="Y145" s="65"/>
      <c r="Z145" s="65"/>
      <c r="AA145" s="65"/>
      <c r="AB145" s="6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65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</row>
    <row r="146" spans="6:128" ht="12.75">
      <c r="F146" s="11"/>
      <c r="G146" s="9">
        <f t="shared" si="59"/>
        <v>143</v>
      </c>
      <c r="H146" s="8">
        <f t="shared" si="55"/>
        <v>158.68622621910896</v>
      </c>
      <c r="I146" s="8">
        <f t="shared" si="57"/>
        <v>20.461710787169636</v>
      </c>
      <c r="J146" s="8">
        <f t="shared" si="56"/>
        <v>-27.15360734160796</v>
      </c>
      <c r="K146" s="8">
        <f t="shared" si="58"/>
        <v>131.532618877501</v>
      </c>
      <c r="L146" s="8">
        <v>76</v>
      </c>
      <c r="M146" s="8"/>
      <c r="N146" s="8"/>
      <c r="O146" s="8">
        <v>4</v>
      </c>
      <c r="P146" s="64"/>
      <c r="Q146" s="11"/>
      <c r="R146" s="65"/>
      <c r="S146" s="65"/>
      <c r="T146" s="11"/>
      <c r="U146" s="65"/>
      <c r="V146" s="65"/>
      <c r="W146" s="11"/>
      <c r="X146" s="65"/>
      <c r="Y146" s="65"/>
      <c r="Z146" s="65"/>
      <c r="AA146" s="65"/>
      <c r="AB146" s="6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65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</row>
    <row r="147" spans="6:128" ht="12.75">
      <c r="F147" s="11"/>
      <c r="G147" s="9">
        <f t="shared" si="59"/>
        <v>144</v>
      </c>
      <c r="H147" s="8">
        <f t="shared" si="55"/>
        <v>158.74700571270225</v>
      </c>
      <c r="I147" s="8">
        <f t="shared" si="57"/>
        <v>19.98469857794409</v>
      </c>
      <c r="J147" s="8">
        <f t="shared" si="56"/>
        <v>-27.506577808748208</v>
      </c>
      <c r="K147" s="8">
        <f t="shared" si="58"/>
        <v>131.24042790395404</v>
      </c>
      <c r="L147" s="8">
        <v>75</v>
      </c>
      <c r="M147" s="8"/>
      <c r="N147" s="8"/>
      <c r="O147" s="8">
        <v>5</v>
      </c>
      <c r="P147" s="64"/>
      <c r="Q147" s="11"/>
      <c r="R147" s="65"/>
      <c r="S147" s="65"/>
      <c r="T147" s="11"/>
      <c r="U147" s="65"/>
      <c r="V147" s="65"/>
      <c r="W147" s="11"/>
      <c r="X147" s="65"/>
      <c r="Y147" s="65"/>
      <c r="Z147" s="65"/>
      <c r="AA147" s="65"/>
      <c r="AB147" s="6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65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</row>
    <row r="148" spans="6:128" ht="12.75">
      <c r="F148" s="11"/>
      <c r="G148" s="9">
        <f t="shared" si="59"/>
        <v>145</v>
      </c>
      <c r="H148" s="8">
        <f t="shared" si="55"/>
        <v>158.80707680340393</v>
      </c>
      <c r="I148" s="8">
        <f t="shared" si="57"/>
        <v>19.501598835935578</v>
      </c>
      <c r="J148" s="8">
        <f t="shared" si="56"/>
        <v>-27.851169505825712</v>
      </c>
      <c r="K148" s="8">
        <f t="shared" si="58"/>
        <v>130.95590729757822</v>
      </c>
      <c r="L148" s="8">
        <v>74</v>
      </c>
      <c r="M148" s="8"/>
      <c r="N148" s="8"/>
      <c r="O148" s="8">
        <v>6</v>
      </c>
      <c r="P148" s="64"/>
      <c r="Q148" s="11"/>
      <c r="R148" s="65"/>
      <c r="S148" s="65"/>
      <c r="T148" s="11"/>
      <c r="U148" s="65"/>
      <c r="V148" s="65"/>
      <c r="W148" s="11"/>
      <c r="X148" s="65"/>
      <c r="Y148" s="65"/>
      <c r="Z148" s="65"/>
      <c r="AA148" s="65"/>
      <c r="AB148" s="6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65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</row>
    <row r="149" spans="6:128" ht="12.75">
      <c r="F149" s="11"/>
      <c r="G149" s="9">
        <f t="shared" si="59"/>
        <v>146</v>
      </c>
      <c r="H149" s="8">
        <f t="shared" si="55"/>
        <v>158.86636714860197</v>
      </c>
      <c r="I149" s="8">
        <f t="shared" si="57"/>
        <v>19.012558718005394</v>
      </c>
      <c r="J149" s="8">
        <f t="shared" si="56"/>
        <v>-28.187277466871414</v>
      </c>
      <c r="K149" s="8">
        <f t="shared" si="58"/>
        <v>130.67908968173055</v>
      </c>
      <c r="L149" s="8">
        <v>73</v>
      </c>
      <c r="M149" s="8"/>
      <c r="N149" s="8"/>
      <c r="O149" s="8">
        <v>7</v>
      </c>
      <c r="P149" s="64"/>
      <c r="Q149" s="11"/>
      <c r="R149" s="65"/>
      <c r="S149" s="65"/>
      <c r="T149" s="11"/>
      <c r="U149" s="65"/>
      <c r="V149" s="65"/>
      <c r="W149" s="11"/>
      <c r="X149" s="65"/>
      <c r="Y149" s="65"/>
      <c r="Z149" s="65"/>
      <c r="AA149" s="65"/>
      <c r="AB149" s="6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65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</row>
    <row r="150" spans="6:128" ht="12.75">
      <c r="F150" s="11"/>
      <c r="G150" s="9">
        <f t="shared" si="59"/>
        <v>147</v>
      </c>
      <c r="H150" s="8">
        <f t="shared" si="55"/>
        <v>158.92480542601842</v>
      </c>
      <c r="I150" s="8">
        <f t="shared" si="57"/>
        <v>18.517727190510918</v>
      </c>
      <c r="J150" s="8">
        <f t="shared" si="56"/>
        <v>-28.514799310144422</v>
      </c>
      <c r="K150" s="8">
        <f t="shared" si="58"/>
        <v>130.410006115874</v>
      </c>
      <c r="L150" s="8">
        <v>72</v>
      </c>
      <c r="M150" s="8"/>
      <c r="N150" s="8"/>
      <c r="O150" s="8">
        <v>8</v>
      </c>
      <c r="P150" s="64"/>
      <c r="Q150" s="11"/>
      <c r="R150" s="65"/>
      <c r="S150" s="65"/>
      <c r="T150" s="11"/>
      <c r="U150" s="65"/>
      <c r="V150" s="65"/>
      <c r="W150" s="11"/>
      <c r="X150" s="65"/>
      <c r="Y150" s="65"/>
      <c r="Z150" s="65"/>
      <c r="AA150" s="65"/>
      <c r="AB150" s="6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65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</row>
    <row r="151" spans="6:128" ht="12.75">
      <c r="F151" s="11"/>
      <c r="G151" s="9">
        <f t="shared" si="59"/>
        <v>148</v>
      </c>
      <c r="H151" s="8">
        <f t="shared" si="55"/>
        <v>158.9823214160747</v>
      </c>
      <c r="I151" s="8">
        <f t="shared" si="57"/>
        <v>18.017254983928968</v>
      </c>
      <c r="J151" s="8">
        <f t="shared" si="56"/>
        <v>-28.83363526931848</v>
      </c>
      <c r="K151" s="8">
        <f t="shared" si="58"/>
        <v>130.14868614675623</v>
      </c>
      <c r="L151" s="8">
        <v>71</v>
      </c>
      <c r="M151" s="8"/>
      <c r="N151" s="8"/>
      <c r="O151" s="8">
        <v>9</v>
      </c>
      <c r="P151" s="64"/>
      <c r="Q151" s="11"/>
      <c r="R151" s="65"/>
      <c r="S151" s="65"/>
      <c r="T151" s="11"/>
      <c r="U151" s="65"/>
      <c r="V151" s="65"/>
      <c r="W151" s="11"/>
      <c r="X151" s="65"/>
      <c r="Y151" s="65"/>
      <c r="Z151" s="65"/>
      <c r="AA151" s="65"/>
      <c r="AB151" s="6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65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</row>
    <row r="152" spans="6:128" ht="12.75">
      <c r="F152" s="11"/>
      <c r="G152" s="9">
        <f t="shared" si="59"/>
        <v>149</v>
      </c>
      <c r="H152" s="8">
        <f t="shared" si="55"/>
        <v>159.03884608261671</v>
      </c>
      <c r="I152" s="8">
        <f t="shared" si="57"/>
        <v>17.511294546941848</v>
      </c>
      <c r="J152" s="8">
        <f t="shared" si="56"/>
        <v>-29.143688223871816</v>
      </c>
      <c r="K152" s="8">
        <f t="shared" si="58"/>
        <v>129.8951578587449</v>
      </c>
      <c r="L152" s="8">
        <v>70</v>
      </c>
      <c r="M152" s="8"/>
      <c r="N152" s="8"/>
      <c r="O152" s="8">
        <v>10</v>
      </c>
      <c r="P152" s="64"/>
      <c r="Q152" s="11"/>
      <c r="R152" s="65"/>
      <c r="S152" s="65"/>
      <c r="T152" s="11"/>
      <c r="U152" s="65"/>
      <c r="V152" s="65"/>
      <c r="W152" s="11"/>
      <c r="X152" s="65"/>
      <c r="Y152" s="65"/>
      <c r="Z152" s="65"/>
      <c r="AA152" s="65"/>
      <c r="AB152" s="6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65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</row>
    <row r="153" spans="6:128" ht="12.75">
      <c r="F153" s="11"/>
      <c r="G153" s="9">
        <f t="shared" si="59"/>
        <v>150</v>
      </c>
      <c r="H153" s="8">
        <f t="shared" si="55"/>
        <v>159.0943116519255</v>
      </c>
      <c r="I153" s="8">
        <f t="shared" si="57"/>
        <v>16.999999999999996</v>
      </c>
      <c r="J153" s="8">
        <f t="shared" si="56"/>
        <v>-29.444863728670917</v>
      </c>
      <c r="K153" s="8">
        <f t="shared" si="58"/>
        <v>129.64944792325457</v>
      </c>
      <c r="L153" s="8">
        <v>69</v>
      </c>
      <c r="M153" s="8"/>
      <c r="N153" s="8"/>
      <c r="O153" s="8">
        <v>11</v>
      </c>
      <c r="P153" s="64"/>
      <c r="Q153" s="11"/>
      <c r="R153" s="65"/>
      <c r="S153" s="65"/>
      <c r="T153" s="11"/>
      <c r="U153" s="65"/>
      <c r="V153" s="65"/>
      <c r="W153" s="11"/>
      <c r="X153" s="65"/>
      <c r="Y153" s="65"/>
      <c r="Z153" s="65"/>
      <c r="AA153" s="65"/>
      <c r="AB153" s="6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65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</row>
    <row r="154" spans="6:128" ht="12.75">
      <c r="F154" s="11"/>
      <c r="G154" s="9">
        <f t="shared" si="59"/>
        <v>151</v>
      </c>
      <c r="H154" s="8">
        <f t="shared" si="55"/>
        <v>159.148651689943</v>
      </c>
      <c r="I154" s="8">
        <f t="shared" si="57"/>
        <v>16.483527088375464</v>
      </c>
      <c r="J154" s="8">
        <f t="shared" si="56"/>
        <v>-29.737070042739454</v>
      </c>
      <c r="K154" s="8">
        <f t="shared" si="58"/>
        <v>129.41158164720355</v>
      </c>
      <c r="L154" s="8">
        <v>68</v>
      </c>
      <c r="M154" s="8"/>
      <c r="N154" s="8"/>
      <c r="O154" s="8">
        <v>12</v>
      </c>
      <c r="P154" s="64"/>
      <c r="Q154" s="11"/>
      <c r="R154" s="65"/>
      <c r="S154" s="65"/>
      <c r="T154" s="11"/>
      <c r="U154" s="65"/>
      <c r="V154" s="65"/>
      <c r="W154" s="11"/>
      <c r="X154" s="65"/>
      <c r="Y154" s="65"/>
      <c r="Z154" s="65"/>
      <c r="AA154" s="65"/>
      <c r="AB154" s="6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65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</row>
    <row r="155" spans="6:128" ht="12.75">
      <c r="F155" s="11"/>
      <c r="G155" s="9">
        <f t="shared" si="59"/>
        <v>152</v>
      </c>
      <c r="H155" s="8">
        <f t="shared" si="55"/>
        <v>159.201801177644</v>
      </c>
      <c r="I155" s="8">
        <f t="shared" si="57"/>
        <v>15.962033134720297</v>
      </c>
      <c r="J155" s="8">
        <f t="shared" si="56"/>
        <v>-30.02021815720351</v>
      </c>
      <c r="K155" s="8">
        <f t="shared" si="58"/>
        <v>129.18158302044048</v>
      </c>
      <c r="L155" s="8">
        <v>67</v>
      </c>
      <c r="M155" s="8"/>
      <c r="N155" s="8"/>
      <c r="O155" s="8">
        <v>13</v>
      </c>
      <c r="P155" s="64"/>
      <c r="Q155" s="11"/>
      <c r="R155" s="65"/>
      <c r="S155" s="65"/>
      <c r="T155" s="11"/>
      <c r="U155" s="65"/>
      <c r="V155" s="65"/>
      <c r="W155" s="11"/>
      <c r="X155" s="65"/>
      <c r="Y155" s="65"/>
      <c r="Z155" s="65"/>
      <c r="AA155" s="65"/>
      <c r="AB155" s="65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65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</row>
    <row r="156" spans="6:128" ht="12.75">
      <c r="F156" s="11"/>
      <c r="G156" s="9">
        <f t="shared" si="59"/>
        <v>153</v>
      </c>
      <c r="H156" s="8">
        <f t="shared" si="55"/>
        <v>159.25369658449077</v>
      </c>
      <c r="I156" s="8">
        <f t="shared" si="57"/>
        <v>15.435676991144593</v>
      </c>
      <c r="J156" s="8">
        <f t="shared" si="56"/>
        <v>-30.294221822404506</v>
      </c>
      <c r="K156" s="8">
        <f t="shared" si="58"/>
        <v>128.95947476208627</v>
      </c>
      <c r="L156" s="8">
        <v>66</v>
      </c>
      <c r="M156" s="8"/>
      <c r="N156" s="8"/>
      <c r="O156" s="8">
        <v>14</v>
      </c>
      <c r="P156" s="64"/>
      <c r="Q156" s="11"/>
      <c r="R156" s="65"/>
      <c r="S156" s="65"/>
      <c r="T156" s="11"/>
      <c r="U156" s="65"/>
      <c r="V156" s="65"/>
      <c r="W156" s="11"/>
      <c r="X156" s="65"/>
      <c r="Y156" s="65"/>
      <c r="Z156" s="65"/>
      <c r="AA156" s="65"/>
      <c r="AB156" s="6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65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</row>
    <row r="157" spans="6:128" ht="12.75">
      <c r="F157" s="11"/>
      <c r="G157" s="9">
        <f t="shared" si="59"/>
        <v>154</v>
      </c>
      <c r="H157" s="8">
        <f t="shared" si="55"/>
        <v>159.30427593990763</v>
      </c>
      <c r="I157" s="8">
        <f t="shared" si="57"/>
        <v>14.904618990828627</v>
      </c>
      <c r="J157" s="8">
        <f t="shared" si="56"/>
        <v>-30.55899757417168</v>
      </c>
      <c r="K157" s="8">
        <f t="shared" si="58"/>
        <v>128.74527836573594</v>
      </c>
      <c r="L157" s="8">
        <v>65</v>
      </c>
      <c r="M157" s="8"/>
      <c r="N157" s="8"/>
      <c r="O157" s="8">
        <v>15</v>
      </c>
      <c r="P157" s="64"/>
      <c r="Q157" s="11"/>
      <c r="R157" s="65"/>
      <c r="S157" s="65"/>
      <c r="T157" s="11"/>
      <c r="U157" s="65"/>
      <c r="V157" s="65"/>
      <c r="W157" s="11"/>
      <c r="X157" s="65"/>
      <c r="Y157" s="65"/>
      <c r="Z157" s="65"/>
      <c r="AA157" s="65"/>
      <c r="AB157" s="6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65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</row>
    <row r="158" spans="6:128" ht="12.75">
      <c r="F158" s="11"/>
      <c r="G158" s="9">
        <f t="shared" si="59"/>
        <v>155</v>
      </c>
      <c r="H158" s="8">
        <f t="shared" si="55"/>
        <v>159.35347890271746</v>
      </c>
      <c r="I158" s="8">
        <f t="shared" si="57"/>
        <v>14.369020899183782</v>
      </c>
      <c r="J158" s="8">
        <f t="shared" si="56"/>
        <v>-30.814464759246096</v>
      </c>
      <c r="K158" s="8">
        <f t="shared" si="58"/>
        <v>128.53901414347135</v>
      </c>
      <c r="L158" s="8">
        <v>64</v>
      </c>
      <c r="M158" s="8"/>
      <c r="N158" s="8"/>
      <c r="O158" s="8">
        <v>16</v>
      </c>
      <c r="P158" s="64"/>
      <c r="Q158" s="11"/>
      <c r="R158" s="65"/>
      <c r="S158" s="65"/>
      <c r="T158" s="11"/>
      <c r="U158" s="65"/>
      <c r="V158" s="65"/>
      <c r="W158" s="11"/>
      <c r="X158" s="65"/>
      <c r="Y158" s="65"/>
      <c r="Z158" s="65"/>
      <c r="AA158" s="65"/>
      <c r="AB158" s="6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65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</row>
    <row r="159" spans="6:128" ht="12.75">
      <c r="F159" s="11"/>
      <c r="G159" s="9">
        <f t="shared" si="59"/>
        <v>156</v>
      </c>
      <c r="H159" s="8">
        <f t="shared" si="55"/>
        <v>159.40124682848443</v>
      </c>
      <c r="I159" s="8">
        <f t="shared" si="57"/>
        <v>13.829045864577214</v>
      </c>
      <c r="J159" s="8">
        <f t="shared" si="56"/>
        <v>-31.060545559848425</v>
      </c>
      <c r="K159" s="8">
        <f t="shared" si="58"/>
        <v>128.340701268636</v>
      </c>
      <c r="L159" s="8">
        <v>63</v>
      </c>
      <c r="M159" s="8"/>
      <c r="N159" s="8"/>
      <c r="O159" s="8">
        <v>17</v>
      </c>
      <c r="P159" s="64"/>
      <c r="Q159" s="11"/>
      <c r="R159" s="65"/>
      <c r="S159" s="65"/>
      <c r="T159" s="11"/>
      <c r="U159" s="65"/>
      <c r="V159" s="65"/>
      <c r="W159" s="11"/>
      <c r="X159" s="65"/>
      <c r="Y159" s="65"/>
      <c r="Z159" s="65"/>
      <c r="AA159" s="65"/>
      <c r="AB159" s="6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65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</row>
    <row r="160" spans="6:128" ht="12.75">
      <c r="F160" s="11"/>
      <c r="G160" s="9">
        <f t="shared" si="59"/>
        <v>157</v>
      </c>
      <c r="H160" s="8">
        <f t="shared" si="55"/>
        <v>159.4475228347098</v>
      </c>
      <c r="I160" s="8">
        <f t="shared" si="57"/>
        <v>13.284858368635321</v>
      </c>
      <c r="J160" s="8">
        <f t="shared" si="56"/>
        <v>-31.297165017382966</v>
      </c>
      <c r="K160" s="8">
        <f t="shared" si="58"/>
        <v>128.15035781732684</v>
      </c>
      <c r="L160" s="8">
        <v>62</v>
      </c>
      <c r="M160" s="8"/>
      <c r="N160" s="8"/>
      <c r="O160" s="8">
        <v>18</v>
      </c>
      <c r="P160" s="64"/>
      <c r="Q160" s="11"/>
      <c r="R160" s="65"/>
      <c r="S160" s="65"/>
      <c r="T160" s="11"/>
      <c r="U160" s="65"/>
      <c r="V160" s="65"/>
      <c r="W160" s="11"/>
      <c r="X160" s="65"/>
      <c r="Y160" s="65"/>
      <c r="Z160" s="65"/>
      <c r="AA160" s="65"/>
      <c r="AB160" s="6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65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</row>
    <row r="161" spans="6:128" ht="12.75">
      <c r="F161" s="11"/>
      <c r="G161" s="9">
        <f t="shared" si="59"/>
        <v>158</v>
      </c>
      <c r="H161" s="8">
        <f t="shared" si="55"/>
        <v>159.49225186383111</v>
      </c>
      <c r="I161" s="8">
        <f t="shared" si="57"/>
        <v>12.736624176141015</v>
      </c>
      <c r="J161" s="8">
        <f t="shared" si="56"/>
        <v>-31.524251055270767</v>
      </c>
      <c r="K161" s="8">
        <f t="shared" si="58"/>
        <v>127.96800080856035</v>
      </c>
      <c r="L161" s="8">
        <v>61</v>
      </c>
      <c r="M161" s="8"/>
      <c r="N161" s="8"/>
      <c r="O161" s="8">
        <v>19</v>
      </c>
      <c r="P161" s="64"/>
      <c r="Q161" s="11"/>
      <c r="R161" s="65"/>
      <c r="S161" s="65"/>
      <c r="T161" s="11"/>
      <c r="U161" s="65"/>
      <c r="V161" s="65"/>
      <c r="W161" s="11"/>
      <c r="X161" s="65"/>
      <c r="Y161" s="65"/>
      <c r="Z161" s="65"/>
      <c r="AA161" s="65"/>
      <c r="AB161" s="6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65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</row>
    <row r="162" spans="6:128" ht="12.75">
      <c r="F162" s="11"/>
      <c r="G162" s="9">
        <f t="shared" si="59"/>
        <v>159</v>
      </c>
      <c r="H162" s="8">
        <f t="shared" si="55"/>
        <v>159.5353807439777</v>
      </c>
      <c r="I162" s="8">
        <f t="shared" si="57"/>
        <v>12.184510284540208</v>
      </c>
      <c r="J162" s="8">
        <f t="shared" si="56"/>
        <v>-31.741734500904858</v>
      </c>
      <c r="K162" s="8">
        <f t="shared" si="58"/>
        <v>127.79364624307284</v>
      </c>
      <c r="L162" s="8">
        <v>60</v>
      </c>
      <c r="M162" s="8"/>
      <c r="N162" s="8"/>
      <c r="O162" s="8">
        <v>20</v>
      </c>
      <c r="P162" s="64"/>
      <c r="Q162" s="11"/>
      <c r="R162" s="65"/>
      <c r="S162" s="65"/>
      <c r="T162" s="11"/>
      <c r="U162" s="65"/>
      <c r="V162" s="65"/>
      <c r="W162" s="11"/>
      <c r="X162" s="65"/>
      <c r="Y162" s="65"/>
      <c r="Z162" s="65"/>
      <c r="AA162" s="65"/>
      <c r="AB162" s="6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65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</row>
    <row r="163" spans="6:128" ht="12.75">
      <c r="F163" s="11"/>
      <c r="G163" s="9">
        <f t="shared" si="59"/>
        <v>160</v>
      </c>
      <c r="H163" s="8">
        <f t="shared" si="55"/>
        <v>159.5768582474375</v>
      </c>
      <c r="I163" s="8">
        <f t="shared" si="57"/>
        <v>11.628684873072743</v>
      </c>
      <c r="J163" s="8">
        <f t="shared" si="56"/>
        <v>-31.949549106720884</v>
      </c>
      <c r="K163" s="8">
        <f t="shared" si="58"/>
        <v>127.62730914071663</v>
      </c>
      <c r="L163" s="8">
        <v>59</v>
      </c>
      <c r="M163" s="8"/>
      <c r="N163" s="8"/>
      <c r="O163" s="8">
        <v>21</v>
      </c>
      <c r="P163" s="64"/>
      <c r="Q163" s="11"/>
      <c r="R163" s="65"/>
      <c r="S163" s="65"/>
      <c r="T163" s="11"/>
      <c r="U163" s="65"/>
      <c r="V163" s="65"/>
      <c r="W163" s="11"/>
      <c r="X163" s="65"/>
      <c r="Y163" s="65"/>
      <c r="Z163" s="65"/>
      <c r="AA163" s="65"/>
      <c r="AB163" s="6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65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</row>
    <row r="164" spans="6:128" ht="12.75">
      <c r="F164" s="11"/>
      <c r="G164" s="9">
        <f t="shared" si="59"/>
        <v>161</v>
      </c>
      <c r="H164" s="8">
        <f t="shared" si="55"/>
        <v>159.61663514679378</v>
      </c>
      <c r="I164" s="8">
        <f t="shared" si="57"/>
        <v>11.069317251543339</v>
      </c>
      <c r="J164" s="8">
        <f t="shared" si="56"/>
        <v>-32.14763157037677</v>
      </c>
      <c r="K164" s="8">
        <f t="shared" si="58"/>
        <v>127.46900357641701</v>
      </c>
      <c r="L164" s="8">
        <v>58</v>
      </c>
      <c r="M164" s="8"/>
      <c r="N164" s="8"/>
      <c r="O164" s="8">
        <v>22</v>
      </c>
      <c r="P164" s="64"/>
      <c r="Q164" s="11"/>
      <c r="R164" s="65"/>
      <c r="S164" s="65"/>
      <c r="T164" s="11"/>
      <c r="U164" s="65"/>
      <c r="V164" s="65"/>
      <c r="W164" s="11"/>
      <c r="X164" s="65"/>
      <c r="Y164" s="65"/>
      <c r="Z164" s="65"/>
      <c r="AA164" s="65"/>
      <c r="AB164" s="6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65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</row>
    <row r="165" spans="6:128" ht="12.75">
      <c r="F165" s="11"/>
      <c r="G165" s="9">
        <f t="shared" si="59"/>
        <v>162</v>
      </c>
      <c r="H165" s="8">
        <f t="shared" si="55"/>
        <v>159.65466426869187</v>
      </c>
      <c r="I165" s="8">
        <f t="shared" si="57"/>
        <v>10.506577808748215</v>
      </c>
      <c r="J165" s="8">
        <f t="shared" si="56"/>
        <v>-32.33592155403522</v>
      </c>
      <c r="K165" s="8">
        <f t="shared" si="58"/>
        <v>127.31874271465665</v>
      </c>
      <c r="L165" s="8">
        <v>57</v>
      </c>
      <c r="M165" s="8"/>
      <c r="N165" s="8"/>
      <c r="O165" s="8">
        <v>23</v>
      </c>
      <c r="P165" s="64"/>
      <c r="Q165" s="11"/>
      <c r="R165" s="65"/>
      <c r="S165" s="65"/>
      <c r="T165" s="11"/>
      <c r="U165" s="65"/>
      <c r="V165" s="65"/>
      <c r="W165" s="11"/>
      <c r="X165" s="65"/>
      <c r="Y165" s="65"/>
      <c r="Z165" s="65"/>
      <c r="AA165" s="65"/>
      <c r="AB165" s="65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65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</row>
    <row r="166" spans="6:128" ht="12.75">
      <c r="F166" s="11"/>
      <c r="G166" s="9">
        <f t="shared" si="59"/>
        <v>163</v>
      </c>
      <c r="H166" s="8">
        <f t="shared" si="55"/>
        <v>159.69090054519955</v>
      </c>
      <c r="I166" s="8">
        <f t="shared" si="57"/>
        <v>9.94063796057306</v>
      </c>
      <c r="J166" s="8">
        <f t="shared" si="56"/>
        <v>-32.5143617027432</v>
      </c>
      <c r="K166" s="8">
        <f t="shared" si="58"/>
        <v>127.17653884245635</v>
      </c>
      <c r="L166" s="8">
        <v>56</v>
      </c>
      <c r="M166" s="8"/>
      <c r="N166" s="8"/>
      <c r="O166" s="8">
        <v>24</v>
      </c>
      <c r="P166" s="64"/>
      <c r="Q166" s="11"/>
      <c r="R166" s="65"/>
      <c r="S166" s="65"/>
      <c r="T166" s="11"/>
      <c r="U166" s="65"/>
      <c r="V166" s="65"/>
      <c r="W166" s="11"/>
      <c r="X166" s="65"/>
      <c r="Y166" s="65"/>
      <c r="Z166" s="65"/>
      <c r="AA166" s="65"/>
      <c r="AB166" s="65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65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</row>
    <row r="167" spans="6:128" ht="12.75">
      <c r="F167" s="11"/>
      <c r="G167" s="9">
        <f t="shared" si="59"/>
        <v>164</v>
      </c>
      <c r="H167" s="8">
        <f t="shared" si="55"/>
        <v>159.72530106272586</v>
      </c>
      <c r="I167" s="8">
        <f t="shared" si="57"/>
        <v>9.371670097777988</v>
      </c>
      <c r="J167" s="8">
        <f t="shared" si="56"/>
        <v>-32.682897661902835</v>
      </c>
      <c r="K167" s="8">
        <f t="shared" si="58"/>
        <v>127.04240340082302</v>
      </c>
      <c r="L167" s="8">
        <v>55</v>
      </c>
      <c r="M167" s="8"/>
      <c r="N167" s="8"/>
      <c r="O167" s="8">
        <v>25</v>
      </c>
      <c r="P167" s="64"/>
      <c r="Q167" s="11"/>
      <c r="R167" s="65"/>
      <c r="S167" s="65"/>
      <c r="T167" s="11"/>
      <c r="U167" s="65"/>
      <c r="V167" s="65"/>
      <c r="W167" s="11"/>
      <c r="X167" s="65"/>
      <c r="Y167" s="65"/>
      <c r="Z167" s="65"/>
      <c r="AA167" s="65"/>
      <c r="AB167" s="6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65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</row>
    <row r="168" spans="6:128" ht="12.75">
      <c r="F168" s="11"/>
      <c r="G168" s="9">
        <f t="shared" si="59"/>
        <v>165</v>
      </c>
      <c r="H168" s="8">
        <f t="shared" si="55"/>
        <v>159.75782510846662</v>
      </c>
      <c r="I168" s="8">
        <f t="shared" si="57"/>
        <v>8.799847533485714</v>
      </c>
      <c r="J168" s="8">
        <f t="shared" si="56"/>
        <v>-32.84147809382832</v>
      </c>
      <c r="K168" s="8">
        <f t="shared" si="58"/>
        <v>126.91634701463829</v>
      </c>
      <c r="L168" s="8">
        <v>54</v>
      </c>
      <c r="M168" s="8"/>
      <c r="N168" s="8"/>
      <c r="O168" s="8">
        <v>26</v>
      </c>
      <c r="P168" s="64"/>
      <c r="Q168" s="11"/>
      <c r="R168" s="65"/>
      <c r="S168" s="65"/>
      <c r="T168" s="11"/>
      <c r="U168" s="65"/>
      <c r="V168" s="65"/>
      <c r="W168" s="11"/>
      <c r="X168" s="65"/>
      <c r="Y168" s="65"/>
      <c r="Z168" s="65"/>
      <c r="AA168" s="65"/>
      <c r="AB168" s="6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65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</row>
    <row r="169" spans="6:128" ht="12.75">
      <c r="F169" s="11"/>
      <c r="G169" s="9">
        <f t="shared" si="59"/>
        <v>166</v>
      </c>
      <c r="H169" s="8">
        <f t="shared" si="55"/>
        <v>159.78843421434624</v>
      </c>
      <c r="I169" s="8">
        <f t="shared" si="57"/>
        <v>8.225344450388702</v>
      </c>
      <c r="J169" s="8">
        <f t="shared" si="56"/>
        <v>-32.99005469338388</v>
      </c>
      <c r="K169" s="8">
        <f t="shared" si="58"/>
        <v>126.79837952096236</v>
      </c>
      <c r="L169" s="8">
        <v>53</v>
      </c>
      <c r="M169" s="8"/>
      <c r="N169" s="8"/>
      <c r="O169" s="8">
        <v>27</v>
      </c>
      <c r="P169" s="64"/>
      <c r="Q169" s="11"/>
      <c r="R169" s="65"/>
      <c r="S169" s="65"/>
      <c r="T169" s="11"/>
      <c r="U169" s="65"/>
      <c r="V169" s="65"/>
      <c r="W169" s="11"/>
      <c r="X169" s="65"/>
      <c r="Y169" s="65"/>
      <c r="Z169" s="65"/>
      <c r="AA169" s="65"/>
      <c r="AB169" s="6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65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</row>
    <row r="170" spans="6:128" ht="12.75">
      <c r="F170" s="11"/>
      <c r="G170" s="9">
        <f t="shared" si="59"/>
        <v>167</v>
      </c>
      <c r="H170" s="8">
        <f t="shared" si="55"/>
        <v>159.81709219842824</v>
      </c>
      <c r="I170" s="8">
        <f t="shared" si="57"/>
        <v>7.648335847691403</v>
      </c>
      <c r="J170" s="8">
        <f t="shared" si="56"/>
        <v>-33.128582202698</v>
      </c>
      <c r="K170" s="8">
        <f t="shared" si="58"/>
        <v>126.68850999573024</v>
      </c>
      <c r="L170" s="8">
        <v>52</v>
      </c>
      <c r="M170" s="8"/>
      <c r="N170" s="8"/>
      <c r="O170" s="8">
        <v>28</v>
      </c>
      <c r="P170" s="64"/>
      <c r="Q170" s="11"/>
      <c r="R170" s="65"/>
      <c r="S170" s="65"/>
      <c r="T170" s="11"/>
      <c r="U170" s="65"/>
      <c r="V170" s="65"/>
      <c r="W170" s="11"/>
      <c r="X170" s="65"/>
      <c r="Y170" s="65"/>
      <c r="Z170" s="65"/>
      <c r="AA170" s="65"/>
      <c r="AB170" s="65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65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</row>
    <row r="171" spans="6:128" ht="12.75">
      <c r="F171" s="11"/>
      <c r="G171" s="9">
        <f t="shared" si="59"/>
        <v>168</v>
      </c>
      <c r="H171" s="8">
        <f t="shared" si="55"/>
        <v>159.84376520376833</v>
      </c>
      <c r="I171" s="8">
        <f t="shared" si="57"/>
        <v>7.068997487803816</v>
      </c>
      <c r="J171" s="8">
        <f t="shared" si="56"/>
        <v>-33.25701842494939</v>
      </c>
      <c r="K171" s="8">
        <f t="shared" si="58"/>
        <v>126.58674677881893</v>
      </c>
      <c r="L171" s="8">
        <v>51</v>
      </c>
      <c r="M171" s="8"/>
      <c r="N171" s="8"/>
      <c r="O171" s="8">
        <v>29</v>
      </c>
      <c r="P171" s="64"/>
      <c r="Q171" s="11"/>
      <c r="R171" s="65"/>
      <c r="S171" s="65"/>
      <c r="T171" s="11"/>
      <c r="U171" s="65"/>
      <c r="V171" s="65"/>
      <c r="W171" s="11"/>
      <c r="X171" s="65"/>
      <c r="Y171" s="65"/>
      <c r="Z171" s="65"/>
      <c r="AA171" s="65"/>
      <c r="AB171" s="6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65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</row>
    <row r="172" spans="6:128" ht="12.75">
      <c r="F172" s="11"/>
      <c r="G172" s="9">
        <f t="shared" si="59"/>
        <v>169</v>
      </c>
      <c r="H172" s="8">
        <f t="shared" si="55"/>
        <v>159.86842173468656</v>
      </c>
      <c r="I172" s="8">
        <f t="shared" si="57"/>
        <v>6.487505842802529</v>
      </c>
      <c r="J172" s="8">
        <f t="shared" si="56"/>
        <v>-33.375324237220575</v>
      </c>
      <c r="K172" s="8">
        <f t="shared" si="58"/>
        <v>126.49309749746598</v>
      </c>
      <c r="L172" s="8">
        <v>50</v>
      </c>
      <c r="M172" s="8"/>
      <c r="N172" s="8"/>
      <c r="O172" s="8">
        <v>30</v>
      </c>
      <c r="P172" s="64"/>
      <c r="Q172" s="11"/>
      <c r="R172" s="65"/>
      <c r="S172" s="65"/>
      <c r="T172" s="11"/>
      <c r="U172" s="65"/>
      <c r="V172" s="65"/>
      <c r="W172" s="11"/>
      <c r="X172" s="65"/>
      <c r="Y172" s="65"/>
      <c r="Z172" s="65"/>
      <c r="AA172" s="65"/>
      <c r="AB172" s="6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65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</row>
    <row r="173" spans="6:128" ht="12.75">
      <c r="F173" s="11"/>
      <c r="G173" s="9">
        <f t="shared" si="59"/>
        <v>170</v>
      </c>
      <c r="H173" s="8">
        <f t="shared" si="55"/>
        <v>159.89103269043656</v>
      </c>
      <c r="I173" s="8">
        <f t="shared" si="57"/>
        <v>5.904038040675629</v>
      </c>
      <c r="J173" s="8">
        <f t="shared" si="56"/>
        <v>-33.48346360241507</v>
      </c>
      <c r="K173" s="8">
        <f t="shared" si="58"/>
        <v>126.40756908802149</v>
      </c>
      <c r="L173" s="8">
        <v>49</v>
      </c>
      <c r="M173" s="8"/>
      <c r="N173" s="8"/>
      <c r="O173" s="8">
        <v>31</v>
      </c>
      <c r="P173" s="64"/>
      <c r="Q173" s="11"/>
      <c r="R173" s="65"/>
      <c r="S173" s="65"/>
      <c r="T173" s="11"/>
      <c r="U173" s="65"/>
      <c r="V173" s="65"/>
      <c r="W173" s="11"/>
      <c r="X173" s="65"/>
      <c r="Y173" s="65"/>
      <c r="Z173" s="65"/>
      <c r="AA173" s="65"/>
      <c r="AB173" s="6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65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</row>
    <row r="174" spans="6:128" ht="12.75">
      <c r="F174" s="11"/>
      <c r="G174" s="9">
        <f t="shared" si="59"/>
        <v>171</v>
      </c>
      <c r="H174" s="8">
        <f t="shared" si="55"/>
        <v>159.911571396252</v>
      </c>
      <c r="I174" s="8">
        <f t="shared" si="57"/>
        <v>5.318771811367854</v>
      </c>
      <c r="J174" s="8">
        <f t="shared" si="56"/>
        <v>-33.58140358023468</v>
      </c>
      <c r="K174" s="8">
        <f t="shared" si="58"/>
        <v>126.33016781601731</v>
      </c>
      <c r="L174" s="8">
        <v>48</v>
      </c>
      <c r="M174" s="8"/>
      <c r="N174" s="8"/>
      <c r="O174" s="8">
        <v>32</v>
      </c>
      <c r="P174" s="64"/>
      <c r="Q174" s="11"/>
      <c r="R174" s="65"/>
      <c r="S174" s="65"/>
      <c r="T174" s="11"/>
      <c r="U174" s="65"/>
      <c r="V174" s="65"/>
      <c r="W174" s="11"/>
      <c r="X174" s="65"/>
      <c r="Y174" s="65"/>
      <c r="Z174" s="65"/>
      <c r="AA174" s="65"/>
      <c r="AB174" s="6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65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</row>
    <row r="175" spans="6:128" ht="12.75">
      <c r="F175" s="11"/>
      <c r="G175" s="9">
        <f t="shared" si="59"/>
        <v>172</v>
      </c>
      <c r="H175" s="8">
        <f t="shared" si="55"/>
        <v>159.9300136317519</v>
      </c>
      <c r="I175" s="8">
        <f t="shared" si="57"/>
        <v>4.731885432642235</v>
      </c>
      <c r="J175" s="8">
        <f t="shared" si="56"/>
        <v>-33.66911433721339</v>
      </c>
      <c r="K175" s="8">
        <f t="shared" si="58"/>
        <v>126.26089929453852</v>
      </c>
      <c r="L175" s="8">
        <v>47</v>
      </c>
      <c r="M175" s="8"/>
      <c r="N175" s="8"/>
      <c r="O175" s="8">
        <v>33</v>
      </c>
      <c r="P175" s="64"/>
      <c r="Q175" s="11"/>
      <c r="R175" s="65"/>
      <c r="S175" s="65"/>
      <c r="T175" s="11"/>
      <c r="U175" s="65"/>
      <c r="V175" s="65"/>
      <c r="W175" s="11"/>
      <c r="X175" s="65"/>
      <c r="Y175" s="65"/>
      <c r="Z175" s="65"/>
      <c r="AA175" s="65"/>
      <c r="AB175" s="6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65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</row>
    <row r="176" spans="6:128" ht="12.75">
      <c r="F176" s="11"/>
      <c r="G176" s="9">
        <f t="shared" si="59"/>
        <v>173</v>
      </c>
      <c r="H176" s="8">
        <f t="shared" si="55"/>
        <v>159.94633765668888</v>
      </c>
      <c r="I176" s="8">
        <f t="shared" si="57"/>
        <v>4.143557675775017</v>
      </c>
      <c r="J176" s="8">
        <f t="shared" si="56"/>
        <v>-33.74656915580495</v>
      </c>
      <c r="K176" s="8">
        <f t="shared" si="58"/>
        <v>126.19976850088393</v>
      </c>
      <c r="L176" s="8">
        <v>46</v>
      </c>
      <c r="M176" s="8"/>
      <c r="N176" s="8"/>
      <c r="O176" s="8">
        <v>34</v>
      </c>
      <c r="P176" s="64"/>
      <c r="Q176" s="11"/>
      <c r="R176" s="65"/>
      <c r="S176" s="65"/>
      <c r="T176" s="11"/>
      <c r="U176" s="65"/>
      <c r="V176" s="65"/>
      <c r="W176" s="11"/>
      <c r="X176" s="65"/>
      <c r="Y176" s="65"/>
      <c r="Z176" s="65"/>
      <c r="AA176" s="65"/>
      <c r="AB176" s="6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65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</row>
    <row r="177" spans="6:128" ht="12.75">
      <c r="F177" s="11"/>
      <c r="G177" s="9">
        <f t="shared" si="59"/>
        <v>174</v>
      </c>
      <c r="H177" s="8">
        <f t="shared" si="55"/>
        <v>159.96052423402512</v>
      </c>
      <c r="I177" s="8">
        <f t="shared" si="57"/>
        <v>3.553967751100227</v>
      </c>
      <c r="J177" s="8">
        <f t="shared" si="56"/>
        <v>-33.81374444252129</v>
      </c>
      <c r="K177" s="8">
        <f t="shared" si="58"/>
        <v>126.14677979150383</v>
      </c>
      <c r="L177" s="8">
        <v>45</v>
      </c>
      <c r="M177" s="8"/>
      <c r="N177" s="8"/>
      <c r="O177" s="8">
        <v>35</v>
      </c>
      <c r="P177" s="64"/>
      <c r="Q177" s="11"/>
      <c r="R177" s="65"/>
      <c r="S177" s="65"/>
      <c r="T177" s="11"/>
      <c r="U177" s="65"/>
      <c r="V177" s="65"/>
      <c r="W177" s="11"/>
      <c r="X177" s="65"/>
      <c r="Y177" s="65"/>
      <c r="Z177" s="65"/>
      <c r="AA177" s="65"/>
      <c r="AB177" s="6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65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</row>
    <row r="178" spans="6:128" ht="12.75">
      <c r="F178" s="11"/>
      <c r="G178" s="9">
        <f t="shared" si="59"/>
        <v>175</v>
      </c>
      <c r="H178" s="8">
        <f t="shared" si="55"/>
        <v>159.9725566503238</v>
      </c>
      <c r="I178" s="8">
        <f t="shared" si="57"/>
        <v>2.9632952534203936</v>
      </c>
      <c r="J178" s="8">
        <f t="shared" si="56"/>
        <v>-33.87061973511935</v>
      </c>
      <c r="K178" s="8">
        <f t="shared" si="58"/>
        <v>126.10193691520446</v>
      </c>
      <c r="L178" s="8">
        <v>44</v>
      </c>
      <c r="M178" s="8"/>
      <c r="N178" s="8"/>
      <c r="O178" s="8">
        <v>36</v>
      </c>
      <c r="P178" s="64"/>
      <c r="Q178" s="11"/>
      <c r="R178" s="65"/>
      <c r="S178" s="65"/>
      <c r="T178" s="11"/>
      <c r="U178" s="65"/>
      <c r="V178" s="65"/>
      <c r="W178" s="11"/>
      <c r="X178" s="65"/>
      <c r="Y178" s="65"/>
      <c r="Z178" s="65"/>
      <c r="AA178" s="65"/>
      <c r="AB178" s="6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65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</row>
    <row r="179" spans="6:128" ht="12.75">
      <c r="F179" s="11"/>
      <c r="G179" s="9">
        <f t="shared" si="59"/>
        <v>176</v>
      </c>
      <c r="H179" s="8">
        <f t="shared" si="55"/>
        <v>159.9824207334438</v>
      </c>
      <c r="I179" s="8">
        <f t="shared" si="57"/>
        <v>2.371720107300268</v>
      </c>
      <c r="J179" s="8">
        <f t="shared" si="56"/>
        <v>-33.917177708834025</v>
      </c>
      <c r="K179" s="8">
        <f t="shared" si="58"/>
        <v>126.06524302460977</v>
      </c>
      <c r="L179" s="8">
        <v>43</v>
      </c>
      <c r="M179" s="8"/>
      <c r="N179" s="8"/>
      <c r="O179" s="8">
        <v>37</v>
      </c>
      <c r="P179" s="64"/>
      <c r="Q179" s="11"/>
      <c r="R179" s="65"/>
      <c r="S179" s="65"/>
      <c r="T179" s="11"/>
      <c r="U179" s="65"/>
      <c r="V179" s="65"/>
      <c r="W179" s="11"/>
      <c r="X179" s="65"/>
      <c r="Y179" s="65"/>
      <c r="Z179" s="65"/>
      <c r="AA179" s="65"/>
      <c r="AB179" s="6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65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</row>
    <row r="180" spans="6:128" ht="12.75">
      <c r="F180" s="11"/>
      <c r="G180" s="9">
        <f t="shared" si="59"/>
        <v>177</v>
      </c>
      <c r="H180" s="8">
        <f t="shared" si="55"/>
        <v>159.9901048675288</v>
      </c>
      <c r="I180" s="8">
        <f t="shared" si="57"/>
        <v>1.7794225122600895</v>
      </c>
      <c r="J180" s="8">
        <f t="shared" si="56"/>
        <v>-33.95340418165551</v>
      </c>
      <c r="K180" s="8">
        <f t="shared" si="58"/>
        <v>126.03670068587329</v>
      </c>
      <c r="L180" s="8">
        <v>42</v>
      </c>
      <c r="M180" s="8"/>
      <c r="N180" s="8"/>
      <c r="O180" s="8">
        <v>38</v>
      </c>
      <c r="P180" s="64"/>
      <c r="Q180" s="11"/>
      <c r="R180" s="65"/>
      <c r="S180" s="65"/>
      <c r="T180" s="11"/>
      <c r="U180" s="65"/>
      <c r="V180" s="65"/>
      <c r="W180" s="11"/>
      <c r="X180" s="65"/>
      <c r="Y180" s="65"/>
      <c r="Z180" s="65"/>
      <c r="AA180" s="65"/>
      <c r="AB180" s="6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65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</row>
    <row r="181" spans="6:128" ht="12.75">
      <c r="F181" s="11"/>
      <c r="G181" s="9">
        <f t="shared" si="59"/>
        <v>178</v>
      </c>
      <c r="H181" s="8">
        <f t="shared" si="55"/>
        <v>159.99560000528194</v>
      </c>
      <c r="I181" s="8">
        <f t="shared" si="57"/>
        <v>1.1865828878850238</v>
      </c>
      <c r="J181" s="8">
        <f t="shared" si="56"/>
        <v>-33.97928811864926</v>
      </c>
      <c r="K181" s="8">
        <f t="shared" si="58"/>
        <v>126.01631188663268</v>
      </c>
      <c r="L181" s="8">
        <v>41</v>
      </c>
      <c r="M181" s="8"/>
      <c r="N181" s="8"/>
      <c r="O181" s="8">
        <v>39</v>
      </c>
      <c r="P181" s="64"/>
      <c r="Q181" s="11"/>
      <c r="R181" s="65"/>
      <c r="S181" s="65"/>
      <c r="T181" s="11"/>
      <c r="U181" s="65"/>
      <c r="V181" s="65"/>
      <c r="W181" s="11"/>
      <c r="X181" s="65"/>
      <c r="Y181" s="65"/>
      <c r="Z181" s="65"/>
      <c r="AA181" s="65"/>
      <c r="AB181" s="65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65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</row>
    <row r="182" spans="6:128" ht="12.75">
      <c r="F182" s="11"/>
      <c r="G182" s="9">
        <f t="shared" si="59"/>
        <v>179</v>
      </c>
      <c r="H182" s="8">
        <f t="shared" si="55"/>
        <v>159.99889967751977</v>
      </c>
      <c r="I182" s="8">
        <f t="shared" si="57"/>
        <v>0.593381818867637</v>
      </c>
      <c r="J182" s="8">
        <f t="shared" si="56"/>
        <v>-33.9948216353173</v>
      </c>
      <c r="K182" s="8">
        <f t="shared" si="58"/>
        <v>126.00407804220248</v>
      </c>
      <c r="L182" s="8">
        <v>40</v>
      </c>
      <c r="M182" s="8"/>
      <c r="N182" s="8"/>
      <c r="O182" s="8">
        <v>40</v>
      </c>
      <c r="P182" s="64"/>
      <c r="Q182" s="11"/>
      <c r="R182" s="65"/>
      <c r="S182" s="65"/>
      <c r="T182" s="11"/>
      <c r="U182" s="65"/>
      <c r="V182" s="65"/>
      <c r="W182" s="11"/>
      <c r="X182" s="65"/>
      <c r="Y182" s="65"/>
      <c r="Z182" s="65"/>
      <c r="AA182" s="65"/>
      <c r="AB182" s="6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65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</row>
    <row r="183" spans="6:128" ht="12.75">
      <c r="F183" s="11"/>
      <c r="G183" s="9">
        <f t="shared" si="59"/>
        <v>180</v>
      </c>
      <c r="H183" s="8">
        <f t="shared" si="55"/>
        <v>160</v>
      </c>
      <c r="I183" s="8">
        <f t="shared" si="57"/>
        <v>4.165504746689308E-15</v>
      </c>
      <c r="J183" s="8">
        <f t="shared" si="56"/>
        <v>-34</v>
      </c>
      <c r="K183" s="8">
        <f t="shared" si="58"/>
        <v>126</v>
      </c>
      <c r="L183" s="8">
        <v>39</v>
      </c>
      <c r="M183" s="8"/>
      <c r="N183" s="8"/>
      <c r="O183" s="8">
        <v>41</v>
      </c>
      <c r="P183" s="64"/>
      <c r="Q183" s="11"/>
      <c r="R183" s="65"/>
      <c r="S183" s="65"/>
      <c r="T183" s="11"/>
      <c r="U183" s="65"/>
      <c r="V183" s="65"/>
      <c r="W183" s="11"/>
      <c r="X183" s="65"/>
      <c r="Y183" s="65"/>
      <c r="Z183" s="65"/>
      <c r="AA183" s="65"/>
      <c r="AB183" s="6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65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</row>
    <row r="184" spans="6:128" ht="12.75">
      <c r="F184" s="11"/>
      <c r="G184" s="9">
        <f t="shared" si="59"/>
        <v>181</v>
      </c>
      <c r="H184" s="8">
        <f t="shared" si="55"/>
        <v>159.99889967751977</v>
      </c>
      <c r="I184" s="8">
        <f t="shared" si="57"/>
        <v>-0.5933818188676285</v>
      </c>
      <c r="J184" s="8">
        <f t="shared" si="56"/>
        <v>-33.9948216353173</v>
      </c>
      <c r="K184" s="8">
        <f t="shared" si="58"/>
        <v>126.00407804220248</v>
      </c>
      <c r="L184" s="8">
        <v>38</v>
      </c>
      <c r="M184" s="8"/>
      <c r="N184" s="8"/>
      <c r="O184" s="8">
        <v>42</v>
      </c>
      <c r="P184" s="64"/>
      <c r="Q184" s="11"/>
      <c r="R184" s="65"/>
      <c r="S184" s="65"/>
      <c r="T184" s="11"/>
      <c r="U184" s="65"/>
      <c r="V184" s="65"/>
      <c r="W184" s="11"/>
      <c r="X184" s="65"/>
      <c r="Y184" s="65"/>
      <c r="Z184" s="65"/>
      <c r="AA184" s="65"/>
      <c r="AB184" s="65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65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</row>
    <row r="185" spans="6:128" ht="12.75">
      <c r="F185" s="11"/>
      <c r="G185" s="9">
        <f t="shared" si="59"/>
        <v>182</v>
      </c>
      <c r="H185" s="8">
        <f t="shared" si="55"/>
        <v>159.99560000528194</v>
      </c>
      <c r="I185" s="8">
        <f t="shared" si="57"/>
        <v>-1.1865828878850306</v>
      </c>
      <c r="J185" s="8">
        <f t="shared" si="56"/>
        <v>-33.97928811864926</v>
      </c>
      <c r="K185" s="8">
        <f t="shared" si="58"/>
        <v>126.01631188663268</v>
      </c>
      <c r="L185" s="8">
        <v>37</v>
      </c>
      <c r="M185" s="8"/>
      <c r="N185" s="8"/>
      <c r="O185" s="8">
        <v>43</v>
      </c>
      <c r="P185" s="64"/>
      <c r="Q185" s="11"/>
      <c r="R185" s="65"/>
      <c r="S185" s="65"/>
      <c r="T185" s="11"/>
      <c r="U185" s="65"/>
      <c r="V185" s="65"/>
      <c r="W185" s="11"/>
      <c r="X185" s="65"/>
      <c r="Y185" s="65"/>
      <c r="Z185" s="65"/>
      <c r="AA185" s="65"/>
      <c r="AB185" s="6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65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</row>
    <row r="186" spans="6:128" ht="12.75">
      <c r="F186" s="11"/>
      <c r="G186" s="9">
        <f t="shared" si="59"/>
        <v>183</v>
      </c>
      <c r="H186" s="8">
        <f t="shared" si="55"/>
        <v>159.9901048675288</v>
      </c>
      <c r="I186" s="8">
        <f t="shared" si="57"/>
        <v>-1.7794225122600809</v>
      </c>
      <c r="J186" s="8">
        <f t="shared" si="56"/>
        <v>-33.95340418165551</v>
      </c>
      <c r="K186" s="8">
        <f t="shared" si="58"/>
        <v>126.03670068587329</v>
      </c>
      <c r="L186" s="8">
        <v>36</v>
      </c>
      <c r="M186" s="8"/>
      <c r="N186" s="8"/>
      <c r="O186" s="8">
        <v>44</v>
      </c>
      <c r="P186" s="64"/>
      <c r="Q186" s="11"/>
      <c r="R186" s="65"/>
      <c r="S186" s="65"/>
      <c r="T186" s="11"/>
      <c r="U186" s="65"/>
      <c r="V186" s="65"/>
      <c r="W186" s="11"/>
      <c r="X186" s="65"/>
      <c r="Y186" s="65"/>
      <c r="Z186" s="65"/>
      <c r="AA186" s="65"/>
      <c r="AB186" s="6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65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</row>
    <row r="187" spans="6:128" ht="12.75">
      <c r="F187" s="11"/>
      <c r="G187" s="9">
        <f t="shared" si="59"/>
        <v>184</v>
      </c>
      <c r="H187" s="8">
        <f t="shared" si="55"/>
        <v>159.9824207334438</v>
      </c>
      <c r="I187" s="8">
        <f t="shared" si="57"/>
        <v>-2.371720107300244</v>
      </c>
      <c r="J187" s="8">
        <f t="shared" si="56"/>
        <v>-33.917177708834025</v>
      </c>
      <c r="K187" s="8">
        <f t="shared" si="58"/>
        <v>126.06524302460977</v>
      </c>
      <c r="L187" s="8">
        <v>35</v>
      </c>
      <c r="M187" s="8"/>
      <c r="N187" s="8"/>
      <c r="O187" s="8">
        <v>45</v>
      </c>
      <c r="P187" s="64"/>
      <c r="Q187" s="11"/>
      <c r="R187" s="65"/>
      <c r="S187" s="65"/>
      <c r="T187" s="11"/>
      <c r="U187" s="65"/>
      <c r="V187" s="65"/>
      <c r="W187" s="11"/>
      <c r="X187" s="65"/>
      <c r="Y187" s="65"/>
      <c r="Z187" s="65"/>
      <c r="AA187" s="65"/>
      <c r="AB187" s="6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65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</row>
    <row r="188" spans="6:128" ht="12.75">
      <c r="F188" s="11"/>
      <c r="G188" s="9">
        <f t="shared" si="59"/>
        <v>185</v>
      </c>
      <c r="H188" s="8">
        <f t="shared" si="55"/>
        <v>159.9725566503238</v>
      </c>
      <c r="I188" s="8">
        <f t="shared" si="57"/>
        <v>-2.96329525342037</v>
      </c>
      <c r="J188" s="8">
        <f t="shared" si="56"/>
        <v>-33.87061973511935</v>
      </c>
      <c r="K188" s="8">
        <f t="shared" si="58"/>
        <v>126.10193691520446</v>
      </c>
      <c r="L188" s="8">
        <v>34</v>
      </c>
      <c r="M188" s="8"/>
      <c r="N188" s="8"/>
      <c r="O188" s="8">
        <v>46</v>
      </c>
      <c r="P188" s="64"/>
      <c r="Q188" s="11"/>
      <c r="R188" s="65"/>
      <c r="S188" s="65"/>
      <c r="T188" s="11"/>
      <c r="U188" s="65"/>
      <c r="V188" s="65"/>
      <c r="W188" s="11"/>
      <c r="X188" s="65"/>
      <c r="Y188" s="65"/>
      <c r="Z188" s="65"/>
      <c r="AA188" s="65"/>
      <c r="AB188" s="6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65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</row>
    <row r="189" spans="6:128" ht="12.75">
      <c r="F189" s="11"/>
      <c r="G189" s="9">
        <f t="shared" si="59"/>
        <v>186</v>
      </c>
      <c r="H189" s="8">
        <f t="shared" si="55"/>
        <v>159.96052423402512</v>
      </c>
      <c r="I189" s="8">
        <f t="shared" si="57"/>
        <v>-3.553967751100204</v>
      </c>
      <c r="J189" s="8">
        <f t="shared" si="56"/>
        <v>-33.8137444425213</v>
      </c>
      <c r="K189" s="8">
        <f t="shared" si="58"/>
        <v>126.14677979150382</v>
      </c>
      <c r="L189" s="8">
        <v>33</v>
      </c>
      <c r="M189" s="8"/>
      <c r="N189" s="8"/>
      <c r="O189" s="8">
        <v>47</v>
      </c>
      <c r="P189" s="64"/>
      <c r="Q189" s="11"/>
      <c r="R189" s="65"/>
      <c r="S189" s="65"/>
      <c r="T189" s="11"/>
      <c r="U189" s="65"/>
      <c r="V189" s="65"/>
      <c r="W189" s="11"/>
      <c r="X189" s="65"/>
      <c r="Y189" s="65"/>
      <c r="Z189" s="65"/>
      <c r="AA189" s="65"/>
      <c r="AB189" s="65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65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</row>
    <row r="190" spans="6:128" ht="12.75">
      <c r="F190" s="11"/>
      <c r="G190" s="9">
        <f t="shared" si="59"/>
        <v>187</v>
      </c>
      <c r="H190" s="8">
        <f t="shared" si="55"/>
        <v>159.94633765668888</v>
      </c>
      <c r="I190" s="8">
        <f t="shared" si="57"/>
        <v>-4.143557675775023</v>
      </c>
      <c r="J190" s="8">
        <f t="shared" si="56"/>
        <v>-33.74656915580495</v>
      </c>
      <c r="K190" s="8">
        <f t="shared" si="58"/>
        <v>126.19976850088393</v>
      </c>
      <c r="L190" s="8">
        <v>32</v>
      </c>
      <c r="M190" s="8"/>
      <c r="N190" s="8"/>
      <c r="O190" s="8">
        <v>48</v>
      </c>
      <c r="P190" s="64"/>
      <c r="Q190" s="11"/>
      <c r="R190" s="65"/>
      <c r="S190" s="65"/>
      <c r="T190" s="11"/>
      <c r="U190" s="65"/>
      <c r="V190" s="65"/>
      <c r="W190" s="11"/>
      <c r="X190" s="65"/>
      <c r="Y190" s="65"/>
      <c r="Z190" s="65"/>
      <c r="AA190" s="65"/>
      <c r="AB190" s="6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65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</row>
    <row r="191" spans="6:128" ht="12.75">
      <c r="F191" s="11"/>
      <c r="G191" s="9">
        <f t="shared" si="59"/>
        <v>188</v>
      </c>
      <c r="H191" s="8">
        <f t="shared" si="55"/>
        <v>159.9300136317519</v>
      </c>
      <c r="I191" s="8">
        <f t="shared" si="57"/>
        <v>-4.731885432642228</v>
      </c>
      <c r="J191" s="8">
        <f t="shared" si="56"/>
        <v>-33.66911433721339</v>
      </c>
      <c r="K191" s="8">
        <f t="shared" si="58"/>
        <v>126.26089929453852</v>
      </c>
      <c r="L191" s="8">
        <v>31</v>
      </c>
      <c r="M191" s="8"/>
      <c r="N191" s="8"/>
      <c r="O191" s="8">
        <v>49</v>
      </c>
      <c r="P191" s="64"/>
      <c r="Q191" s="11"/>
      <c r="R191" s="65"/>
      <c r="S191" s="65"/>
      <c r="T191" s="11"/>
      <c r="U191" s="65"/>
      <c r="V191" s="65"/>
      <c r="W191" s="11"/>
      <c r="X191" s="65"/>
      <c r="Y191" s="65"/>
      <c r="Z191" s="65"/>
      <c r="AA191" s="65"/>
      <c r="AB191" s="6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65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</row>
    <row r="192" spans="6:128" ht="12.75">
      <c r="F192" s="11"/>
      <c r="G192" s="9">
        <f t="shared" si="59"/>
        <v>189</v>
      </c>
      <c r="H192" s="8">
        <f t="shared" si="55"/>
        <v>159.911571396252</v>
      </c>
      <c r="I192" s="8">
        <f t="shared" si="57"/>
        <v>-5.318771811367845</v>
      </c>
      <c r="J192" s="8">
        <f t="shared" si="56"/>
        <v>-33.581403580234685</v>
      </c>
      <c r="K192" s="8">
        <f t="shared" si="58"/>
        <v>126.33016781601731</v>
      </c>
      <c r="L192" s="8">
        <v>30</v>
      </c>
      <c r="M192" s="8"/>
      <c r="N192" s="8"/>
      <c r="O192" s="8">
        <v>50</v>
      </c>
      <c r="P192" s="64"/>
      <c r="Q192" s="11"/>
      <c r="R192" s="65"/>
      <c r="S192" s="65"/>
      <c r="T192" s="11"/>
      <c r="U192" s="65"/>
      <c r="V192" s="65"/>
      <c r="W192" s="11"/>
      <c r="X192" s="65"/>
      <c r="Y192" s="65"/>
      <c r="Z192" s="65"/>
      <c r="AA192" s="65"/>
      <c r="AB192" s="6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65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</row>
    <row r="193" spans="6:128" ht="12.75">
      <c r="F193" s="11"/>
      <c r="G193" s="9">
        <f t="shared" si="59"/>
        <v>190</v>
      </c>
      <c r="H193" s="8">
        <f t="shared" si="55"/>
        <v>159.89103269043656</v>
      </c>
      <c r="I193" s="8">
        <f t="shared" si="57"/>
        <v>-5.904038040675636</v>
      </c>
      <c r="J193" s="8">
        <f t="shared" si="56"/>
        <v>-33.48346360241507</v>
      </c>
      <c r="K193" s="8">
        <f t="shared" si="58"/>
        <v>126.40756908802149</v>
      </c>
      <c r="L193" s="8">
        <v>29</v>
      </c>
      <c r="M193" s="8"/>
      <c r="N193" s="8"/>
      <c r="O193" s="8">
        <v>51</v>
      </c>
      <c r="P193" s="64"/>
      <c r="Q193" s="11"/>
      <c r="R193" s="65"/>
      <c r="S193" s="65"/>
      <c r="T193" s="11"/>
      <c r="U193" s="65"/>
      <c r="V193" s="65"/>
      <c r="W193" s="11"/>
      <c r="X193" s="65"/>
      <c r="Y193" s="65"/>
      <c r="Z193" s="65"/>
      <c r="AA193" s="65"/>
      <c r="AB193" s="6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65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</row>
    <row r="194" spans="6:128" ht="12.75">
      <c r="F194" s="11"/>
      <c r="G194" s="9">
        <f t="shared" si="59"/>
        <v>191</v>
      </c>
      <c r="H194" s="8">
        <f t="shared" si="55"/>
        <v>159.86842173468656</v>
      </c>
      <c r="I194" s="8">
        <f t="shared" si="57"/>
        <v>-6.487505842802521</v>
      </c>
      <c r="J194" s="8">
        <f t="shared" si="56"/>
        <v>-33.375324237220575</v>
      </c>
      <c r="K194" s="8">
        <f t="shared" si="58"/>
        <v>126.49309749746598</v>
      </c>
      <c r="L194" s="8">
        <v>28</v>
      </c>
      <c r="M194" s="8"/>
      <c r="N194" s="8"/>
      <c r="O194" s="8">
        <v>52</v>
      </c>
      <c r="P194" s="64"/>
      <c r="Q194" s="11"/>
      <c r="R194" s="65"/>
      <c r="S194" s="65"/>
      <c r="T194" s="11"/>
      <c r="U194" s="65"/>
      <c r="V194" s="65"/>
      <c r="W194" s="11"/>
      <c r="X194" s="65"/>
      <c r="Y194" s="65"/>
      <c r="Z194" s="65"/>
      <c r="AA194" s="65"/>
      <c r="AB194" s="6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65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</row>
    <row r="195" spans="6:128" ht="12.75">
      <c r="F195" s="11"/>
      <c r="G195" s="9">
        <f t="shared" si="59"/>
        <v>192</v>
      </c>
      <c r="H195" s="8">
        <f aca="true" t="shared" si="60" ref="H195:H258">SQRT($F$6^2-$F$3^2*(SIN(G195*PI()/180))^2)</f>
        <v>159.84376520376833</v>
      </c>
      <c r="I195" s="8">
        <f t="shared" si="57"/>
        <v>-7.068997487803808</v>
      </c>
      <c r="J195" s="8">
        <f aca="true" t="shared" si="61" ref="J195:J258">$F$3*COS(G195*PI()/180)</f>
        <v>-33.25701842494939</v>
      </c>
      <c r="K195" s="8">
        <f t="shared" si="58"/>
        <v>126.58674677881893</v>
      </c>
      <c r="L195" s="8">
        <v>27</v>
      </c>
      <c r="M195" s="8"/>
      <c r="N195" s="8"/>
      <c r="O195" s="8">
        <v>53</v>
      </c>
      <c r="P195" s="64"/>
      <c r="Q195" s="11"/>
      <c r="R195" s="65"/>
      <c r="S195" s="65"/>
      <c r="T195" s="11"/>
      <c r="U195" s="65"/>
      <c r="V195" s="65"/>
      <c r="W195" s="11"/>
      <c r="X195" s="65"/>
      <c r="Y195" s="65"/>
      <c r="Z195" s="65"/>
      <c r="AA195" s="65"/>
      <c r="AB195" s="6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65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</row>
    <row r="196" spans="6:128" ht="12.75">
      <c r="F196" s="11"/>
      <c r="G196" s="9">
        <f t="shared" si="59"/>
        <v>193</v>
      </c>
      <c r="H196" s="8">
        <f t="shared" si="60"/>
        <v>159.81709219842824</v>
      </c>
      <c r="I196" s="8">
        <f aca="true" t="shared" si="62" ref="I196:I259">$F$3*SIN(G196*PI()/180)</f>
        <v>-7.648335847691409</v>
      </c>
      <c r="J196" s="8">
        <f t="shared" si="61"/>
        <v>-33.128582202698</v>
      </c>
      <c r="K196" s="8">
        <f aca="true" t="shared" si="63" ref="K196:K259">H196+J196</f>
        <v>126.68850999573024</v>
      </c>
      <c r="L196" s="8">
        <v>26</v>
      </c>
      <c r="M196" s="8"/>
      <c r="N196" s="8"/>
      <c r="O196" s="8">
        <v>54</v>
      </c>
      <c r="P196" s="64"/>
      <c r="Q196" s="11"/>
      <c r="R196" s="65"/>
      <c r="S196" s="65"/>
      <c r="T196" s="11"/>
      <c r="U196" s="65"/>
      <c r="V196" s="65"/>
      <c r="W196" s="11"/>
      <c r="X196" s="65"/>
      <c r="Y196" s="65"/>
      <c r="Z196" s="65"/>
      <c r="AA196" s="65"/>
      <c r="AB196" s="6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65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</row>
    <row r="197" spans="6:128" ht="12.75">
      <c r="F197" s="11"/>
      <c r="G197" s="9">
        <f aca="true" t="shared" si="64" ref="G197:G260">G196+1</f>
        <v>194</v>
      </c>
      <c r="H197" s="8">
        <f t="shared" si="60"/>
        <v>159.78843421434624</v>
      </c>
      <c r="I197" s="8">
        <f t="shared" si="62"/>
        <v>-8.225344450388695</v>
      </c>
      <c r="J197" s="8">
        <f t="shared" si="61"/>
        <v>-32.99005469338388</v>
      </c>
      <c r="K197" s="8">
        <f t="shared" si="63"/>
        <v>126.79837952096236</v>
      </c>
      <c r="L197" s="8">
        <v>25</v>
      </c>
      <c r="M197" s="8"/>
      <c r="N197" s="8"/>
      <c r="O197" s="8">
        <v>55</v>
      </c>
      <c r="P197" s="64"/>
      <c r="Q197" s="11"/>
      <c r="R197" s="65"/>
      <c r="S197" s="65"/>
      <c r="T197" s="11"/>
      <c r="U197" s="65"/>
      <c r="V197" s="65"/>
      <c r="W197" s="11"/>
      <c r="X197" s="65"/>
      <c r="Y197" s="65"/>
      <c r="Z197" s="65"/>
      <c r="AA197" s="65"/>
      <c r="AB197" s="6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65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</row>
    <row r="198" spans="6:128" ht="12.75">
      <c r="F198" s="11"/>
      <c r="G198" s="9">
        <f t="shared" si="64"/>
        <v>195</v>
      </c>
      <c r="H198" s="8">
        <f t="shared" si="60"/>
        <v>159.75782510846662</v>
      </c>
      <c r="I198" s="8">
        <f t="shared" si="62"/>
        <v>-8.799847533485693</v>
      </c>
      <c r="J198" s="8">
        <f t="shared" si="61"/>
        <v>-32.84147809382833</v>
      </c>
      <c r="K198" s="8">
        <f t="shared" si="63"/>
        <v>126.91634701463829</v>
      </c>
      <c r="L198" s="8">
        <v>24</v>
      </c>
      <c r="M198" s="8"/>
      <c r="N198" s="8"/>
      <c r="O198" s="8">
        <v>56</v>
      </c>
      <c r="P198" s="64"/>
      <c r="Q198" s="11"/>
      <c r="R198" s="65"/>
      <c r="S198" s="65"/>
      <c r="T198" s="11"/>
      <c r="U198" s="65"/>
      <c r="V198" s="65"/>
      <c r="W198" s="11"/>
      <c r="X198" s="65"/>
      <c r="Y198" s="65"/>
      <c r="Z198" s="65"/>
      <c r="AA198" s="65"/>
      <c r="AB198" s="65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65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</row>
    <row r="199" spans="6:128" ht="12.75">
      <c r="F199" s="11"/>
      <c r="G199" s="9">
        <f t="shared" si="64"/>
        <v>196</v>
      </c>
      <c r="H199" s="8">
        <f t="shared" si="60"/>
        <v>159.72530106272586</v>
      </c>
      <c r="I199" s="8">
        <f t="shared" si="62"/>
        <v>-9.371670097777965</v>
      </c>
      <c r="J199" s="8">
        <f t="shared" si="61"/>
        <v>-32.68289766190284</v>
      </c>
      <c r="K199" s="8">
        <f t="shared" si="63"/>
        <v>127.04240340082302</v>
      </c>
      <c r="L199" s="8">
        <v>23</v>
      </c>
      <c r="M199" s="8"/>
      <c r="N199" s="8"/>
      <c r="O199" s="8">
        <v>57</v>
      </c>
      <c r="P199" s="64"/>
      <c r="Q199" s="11"/>
      <c r="R199" s="65"/>
      <c r="S199" s="65"/>
      <c r="T199" s="11"/>
      <c r="U199" s="65"/>
      <c r="V199" s="65"/>
      <c r="W199" s="11"/>
      <c r="X199" s="65"/>
      <c r="Y199" s="65"/>
      <c r="Z199" s="65"/>
      <c r="AA199" s="65"/>
      <c r="AB199" s="6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65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</row>
    <row r="200" spans="6:128" ht="12.75">
      <c r="F200" s="11"/>
      <c r="G200" s="9">
        <f t="shared" si="64"/>
        <v>197</v>
      </c>
      <c r="H200" s="8">
        <f t="shared" si="60"/>
        <v>159.69090054519955</v>
      </c>
      <c r="I200" s="8">
        <f t="shared" si="62"/>
        <v>-9.940637960573037</v>
      </c>
      <c r="J200" s="8">
        <f t="shared" si="61"/>
        <v>-32.51436170274321</v>
      </c>
      <c r="K200" s="8">
        <f t="shared" si="63"/>
        <v>127.17653884245635</v>
      </c>
      <c r="L200" s="8">
        <v>22</v>
      </c>
      <c r="M200" s="8"/>
      <c r="N200" s="8"/>
      <c r="O200" s="8">
        <v>58</v>
      </c>
      <c r="P200" s="64"/>
      <c r="Q200" s="11"/>
      <c r="R200" s="65"/>
      <c r="S200" s="65"/>
      <c r="T200" s="11"/>
      <c r="U200" s="65"/>
      <c r="V200" s="65"/>
      <c r="W200" s="11"/>
      <c r="X200" s="65"/>
      <c r="Y200" s="65"/>
      <c r="Z200" s="65"/>
      <c r="AA200" s="65"/>
      <c r="AB200" s="6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65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</row>
    <row r="201" spans="6:128" ht="12.75">
      <c r="F201" s="11"/>
      <c r="G201" s="9">
        <f t="shared" si="64"/>
        <v>198</v>
      </c>
      <c r="H201" s="8">
        <f t="shared" si="60"/>
        <v>159.65466426869187</v>
      </c>
      <c r="I201" s="8">
        <f t="shared" si="62"/>
        <v>-10.506577808748222</v>
      </c>
      <c r="J201" s="8">
        <f t="shared" si="61"/>
        <v>-32.33592155403522</v>
      </c>
      <c r="K201" s="8">
        <f t="shared" si="63"/>
        <v>127.31874271465665</v>
      </c>
      <c r="L201" s="8">
        <v>21</v>
      </c>
      <c r="M201" s="8"/>
      <c r="N201" s="8"/>
      <c r="O201" s="8">
        <v>59</v>
      </c>
      <c r="P201" s="64"/>
      <c r="Q201" s="11"/>
      <c r="R201" s="65"/>
      <c r="S201" s="65"/>
      <c r="T201" s="11"/>
      <c r="U201" s="65"/>
      <c r="V201" s="65"/>
      <c r="W201" s="11"/>
      <c r="X201" s="65"/>
      <c r="Y201" s="65"/>
      <c r="Z201" s="65"/>
      <c r="AA201" s="65"/>
      <c r="AB201" s="6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65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</row>
    <row r="202" spans="6:128" ht="12.75">
      <c r="F202" s="11"/>
      <c r="G202" s="9">
        <f t="shared" si="64"/>
        <v>199</v>
      </c>
      <c r="H202" s="8">
        <f t="shared" si="60"/>
        <v>159.61663514679378</v>
      </c>
      <c r="I202" s="8">
        <f t="shared" si="62"/>
        <v>-11.06931725154333</v>
      </c>
      <c r="J202" s="8">
        <f t="shared" si="61"/>
        <v>-32.14763157037677</v>
      </c>
      <c r="K202" s="8">
        <f t="shared" si="63"/>
        <v>127.46900357641701</v>
      </c>
      <c r="L202" s="8">
        <v>20</v>
      </c>
      <c r="M202" s="8"/>
      <c r="N202" s="8"/>
      <c r="O202" s="8">
        <v>60</v>
      </c>
      <c r="P202" s="64"/>
      <c r="Q202" s="11"/>
      <c r="R202" s="65"/>
      <c r="S202" s="65"/>
      <c r="T202" s="11"/>
      <c r="U202" s="65"/>
      <c r="V202" s="65"/>
      <c r="W202" s="11"/>
      <c r="X202" s="65"/>
      <c r="Y202" s="65"/>
      <c r="Z202" s="65"/>
      <c r="AA202" s="65"/>
      <c r="AB202" s="6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65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</row>
    <row r="203" spans="6:128" ht="12.75">
      <c r="F203" s="11"/>
      <c r="G203" s="9">
        <f t="shared" si="64"/>
        <v>200</v>
      </c>
      <c r="H203" s="8">
        <f t="shared" si="60"/>
        <v>159.5768582474375</v>
      </c>
      <c r="I203" s="8">
        <f t="shared" si="62"/>
        <v>-11.628684873072734</v>
      </c>
      <c r="J203" s="8">
        <f t="shared" si="61"/>
        <v>-31.949549106720887</v>
      </c>
      <c r="K203" s="8">
        <f t="shared" si="63"/>
        <v>127.62730914071662</v>
      </c>
      <c r="L203" s="8">
        <v>19</v>
      </c>
      <c r="M203" s="8"/>
      <c r="N203" s="8"/>
      <c r="O203" s="8">
        <v>61</v>
      </c>
      <c r="P203" s="64"/>
      <c r="Q203" s="11"/>
      <c r="R203" s="65"/>
      <c r="S203" s="65"/>
      <c r="T203" s="11"/>
      <c r="U203" s="65"/>
      <c r="V203" s="65"/>
      <c r="W203" s="11"/>
      <c r="X203" s="65"/>
      <c r="Y203" s="65"/>
      <c r="Z203" s="65"/>
      <c r="AA203" s="65"/>
      <c r="AB203" s="65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65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</row>
    <row r="204" spans="6:128" ht="12.75">
      <c r="F204" s="11"/>
      <c r="G204" s="9">
        <f t="shared" si="64"/>
        <v>201</v>
      </c>
      <c r="H204" s="8">
        <f t="shared" si="60"/>
        <v>159.5353807439777</v>
      </c>
      <c r="I204" s="8">
        <f t="shared" si="62"/>
        <v>-12.184510284540215</v>
      </c>
      <c r="J204" s="8">
        <f t="shared" si="61"/>
        <v>-31.741734500904858</v>
      </c>
      <c r="K204" s="8">
        <f t="shared" si="63"/>
        <v>127.79364624307284</v>
      </c>
      <c r="L204" s="8">
        <v>18</v>
      </c>
      <c r="M204" s="8"/>
      <c r="N204" s="8"/>
      <c r="O204" s="8">
        <v>62</v>
      </c>
      <c r="P204" s="64"/>
      <c r="Q204" s="11"/>
      <c r="R204" s="65"/>
      <c r="S204" s="65"/>
      <c r="T204" s="11"/>
      <c r="U204" s="65"/>
      <c r="V204" s="65"/>
      <c r="W204" s="11"/>
      <c r="X204" s="65"/>
      <c r="Y204" s="65"/>
      <c r="Z204" s="65"/>
      <c r="AA204" s="65"/>
      <c r="AB204" s="65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65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</row>
    <row r="205" spans="6:128" ht="12.75">
      <c r="F205" s="11"/>
      <c r="G205" s="9">
        <f t="shared" si="64"/>
        <v>202</v>
      </c>
      <c r="H205" s="8">
        <f t="shared" si="60"/>
        <v>159.49225186383111</v>
      </c>
      <c r="I205" s="8">
        <f t="shared" si="62"/>
        <v>-12.736624176141008</v>
      </c>
      <c r="J205" s="8">
        <f t="shared" si="61"/>
        <v>-31.524251055270774</v>
      </c>
      <c r="K205" s="8">
        <f t="shared" si="63"/>
        <v>127.96800080856033</v>
      </c>
      <c r="L205" s="8">
        <v>17</v>
      </c>
      <c r="M205" s="8"/>
      <c r="N205" s="8"/>
      <c r="O205" s="8">
        <v>63</v>
      </c>
      <c r="P205" s="64"/>
      <c r="Q205" s="11"/>
      <c r="R205" s="65"/>
      <c r="S205" s="65"/>
      <c r="T205" s="11"/>
      <c r="U205" s="65"/>
      <c r="V205" s="65"/>
      <c r="W205" s="11"/>
      <c r="X205" s="65"/>
      <c r="Y205" s="65"/>
      <c r="Z205" s="65"/>
      <c r="AA205" s="65"/>
      <c r="AB205" s="6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65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</row>
    <row r="206" spans="6:128" ht="12.75">
      <c r="F206" s="11"/>
      <c r="G206" s="9">
        <f t="shared" si="64"/>
        <v>203</v>
      </c>
      <c r="H206" s="8">
        <f t="shared" si="60"/>
        <v>159.4475228347098</v>
      </c>
      <c r="I206" s="8">
        <f t="shared" si="62"/>
        <v>-13.2848583686353</v>
      </c>
      <c r="J206" s="8">
        <f t="shared" si="61"/>
        <v>-31.297165017382973</v>
      </c>
      <c r="K206" s="8">
        <f t="shared" si="63"/>
        <v>128.1503578173268</v>
      </c>
      <c r="L206" s="8">
        <v>16</v>
      </c>
      <c r="M206" s="8"/>
      <c r="N206" s="8"/>
      <c r="O206" s="8">
        <v>64</v>
      </c>
      <c r="P206" s="64"/>
      <c r="Q206" s="11"/>
      <c r="R206" s="65"/>
      <c r="S206" s="65"/>
      <c r="T206" s="11"/>
      <c r="U206" s="65"/>
      <c r="V206" s="65"/>
      <c r="W206" s="11"/>
      <c r="X206" s="65"/>
      <c r="Y206" s="65"/>
      <c r="Z206" s="65"/>
      <c r="AA206" s="65"/>
      <c r="AB206" s="6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65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</row>
    <row r="207" spans="6:128" ht="12.75">
      <c r="F207" s="11"/>
      <c r="G207" s="9">
        <f t="shared" si="64"/>
        <v>204</v>
      </c>
      <c r="H207" s="8">
        <f t="shared" si="60"/>
        <v>159.40124682848443</v>
      </c>
      <c r="I207" s="8">
        <f t="shared" si="62"/>
        <v>-13.829045864577195</v>
      </c>
      <c r="J207" s="8">
        <f t="shared" si="61"/>
        <v>-31.060545559848435</v>
      </c>
      <c r="K207" s="8">
        <f t="shared" si="63"/>
        <v>128.340701268636</v>
      </c>
      <c r="L207" s="8">
        <v>15</v>
      </c>
      <c r="M207" s="8"/>
      <c r="N207" s="8"/>
      <c r="O207" s="8">
        <v>65</v>
      </c>
      <c r="P207" s="64"/>
      <c r="Q207" s="11"/>
      <c r="R207" s="65"/>
      <c r="S207" s="65"/>
      <c r="T207" s="11"/>
      <c r="U207" s="65"/>
      <c r="V207" s="65"/>
      <c r="W207" s="11"/>
      <c r="X207" s="65"/>
      <c r="Y207" s="65"/>
      <c r="Z207" s="65"/>
      <c r="AA207" s="65"/>
      <c r="AB207" s="65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65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</row>
    <row r="208" spans="6:128" ht="12.75">
      <c r="F208" s="11"/>
      <c r="G208" s="9">
        <f t="shared" si="64"/>
        <v>205</v>
      </c>
      <c r="H208" s="8">
        <f t="shared" si="60"/>
        <v>159.35347890271746</v>
      </c>
      <c r="I208" s="8">
        <f t="shared" si="62"/>
        <v>-14.369020899183775</v>
      </c>
      <c r="J208" s="8">
        <f t="shared" si="61"/>
        <v>-30.8144647592461</v>
      </c>
      <c r="K208" s="8">
        <f t="shared" si="63"/>
        <v>128.53901414347135</v>
      </c>
      <c r="L208" s="8">
        <v>14</v>
      </c>
      <c r="M208" s="8"/>
      <c r="N208" s="8"/>
      <c r="O208" s="8">
        <v>66</v>
      </c>
      <c r="P208" s="64"/>
      <c r="Q208" s="11"/>
      <c r="R208" s="65"/>
      <c r="S208" s="65"/>
      <c r="T208" s="11"/>
      <c r="U208" s="65"/>
      <c r="V208" s="65"/>
      <c r="W208" s="11"/>
      <c r="X208" s="65"/>
      <c r="Y208" s="65"/>
      <c r="Z208" s="65"/>
      <c r="AA208" s="65"/>
      <c r="AB208" s="6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65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</row>
    <row r="209" spans="6:128" ht="12.75">
      <c r="F209" s="11"/>
      <c r="G209" s="9">
        <f t="shared" si="64"/>
        <v>206</v>
      </c>
      <c r="H209" s="8">
        <f t="shared" si="60"/>
        <v>159.30427593990763</v>
      </c>
      <c r="I209" s="8">
        <f t="shared" si="62"/>
        <v>-14.90461899082862</v>
      </c>
      <c r="J209" s="8">
        <f t="shared" si="61"/>
        <v>-30.558997574171684</v>
      </c>
      <c r="K209" s="8">
        <f t="shared" si="63"/>
        <v>128.74527836573594</v>
      </c>
      <c r="L209" s="8">
        <v>13</v>
      </c>
      <c r="M209" s="8"/>
      <c r="N209" s="8"/>
      <c r="O209" s="8">
        <v>67</v>
      </c>
      <c r="P209" s="64"/>
      <c r="Q209" s="11"/>
      <c r="R209" s="65"/>
      <c r="S209" s="65"/>
      <c r="T209" s="11"/>
      <c r="U209" s="65"/>
      <c r="V209" s="65"/>
      <c r="W209" s="11"/>
      <c r="X209" s="65"/>
      <c r="Y209" s="65"/>
      <c r="Z209" s="65"/>
      <c r="AA209" s="65"/>
      <c r="AB209" s="65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65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</row>
    <row r="210" spans="6:128" ht="12.75">
      <c r="F210" s="11"/>
      <c r="G210" s="9">
        <f t="shared" si="64"/>
        <v>207</v>
      </c>
      <c r="H210" s="8">
        <f t="shared" si="60"/>
        <v>159.25369658449077</v>
      </c>
      <c r="I210" s="8">
        <f t="shared" si="62"/>
        <v>-15.435676991144572</v>
      </c>
      <c r="J210" s="8">
        <f t="shared" si="61"/>
        <v>-30.294221822404516</v>
      </c>
      <c r="K210" s="8">
        <f t="shared" si="63"/>
        <v>128.95947476208624</v>
      </c>
      <c r="L210" s="8">
        <v>12</v>
      </c>
      <c r="M210" s="8"/>
      <c r="N210" s="8"/>
      <c r="O210" s="8">
        <v>68</v>
      </c>
      <c r="P210" s="64"/>
      <c r="Q210" s="11"/>
      <c r="R210" s="65"/>
      <c r="S210" s="65"/>
      <c r="T210" s="11"/>
      <c r="U210" s="65"/>
      <c r="V210" s="65"/>
      <c r="W210" s="11"/>
      <c r="X210" s="65"/>
      <c r="Y210" s="65"/>
      <c r="Z210" s="65"/>
      <c r="AA210" s="65"/>
      <c r="AB210" s="6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65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</row>
    <row r="211" spans="6:128" ht="12.75">
      <c r="F211" s="11"/>
      <c r="G211" s="9">
        <f t="shared" si="64"/>
        <v>208</v>
      </c>
      <c r="H211" s="8">
        <f t="shared" si="60"/>
        <v>159.201801177644</v>
      </c>
      <c r="I211" s="8">
        <f t="shared" si="62"/>
        <v>-15.96203313472029</v>
      </c>
      <c r="J211" s="8">
        <f t="shared" si="61"/>
        <v>-30.020218157203512</v>
      </c>
      <c r="K211" s="8">
        <f t="shared" si="63"/>
        <v>129.18158302044048</v>
      </c>
      <c r="L211" s="8">
        <v>11</v>
      </c>
      <c r="M211" s="8"/>
      <c r="N211" s="8"/>
      <c r="O211" s="8">
        <v>69</v>
      </c>
      <c r="P211" s="64"/>
      <c r="Q211" s="11"/>
      <c r="R211" s="65"/>
      <c r="S211" s="65"/>
      <c r="T211" s="11"/>
      <c r="U211" s="65"/>
      <c r="V211" s="65"/>
      <c r="W211" s="11"/>
      <c r="X211" s="65"/>
      <c r="Y211" s="65"/>
      <c r="Z211" s="65"/>
      <c r="AA211" s="65"/>
      <c r="AB211" s="6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65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</row>
    <row r="212" spans="6:128" ht="12.75">
      <c r="F212" s="11"/>
      <c r="G212" s="9">
        <f t="shared" si="64"/>
        <v>209</v>
      </c>
      <c r="H212" s="8">
        <f t="shared" si="60"/>
        <v>159.148651689943</v>
      </c>
      <c r="I212" s="8">
        <f t="shared" si="62"/>
        <v>-16.483527088375457</v>
      </c>
      <c r="J212" s="8">
        <f t="shared" si="61"/>
        <v>-29.737070042739457</v>
      </c>
      <c r="K212" s="8">
        <f t="shared" si="63"/>
        <v>129.41158164720355</v>
      </c>
      <c r="L212" s="8">
        <v>10</v>
      </c>
      <c r="M212" s="8"/>
      <c r="N212" s="8"/>
      <c r="O212" s="8">
        <v>70</v>
      </c>
      <c r="P212" s="64"/>
      <c r="Q212" s="11"/>
      <c r="R212" s="65"/>
      <c r="S212" s="65"/>
      <c r="T212" s="11"/>
      <c r="U212" s="65"/>
      <c r="V212" s="65"/>
      <c r="W212" s="11"/>
      <c r="X212" s="65"/>
      <c r="Y212" s="65"/>
      <c r="Z212" s="65"/>
      <c r="AA212" s="65"/>
      <c r="AB212" s="6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65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</row>
    <row r="213" spans="6:128" ht="12.75">
      <c r="F213" s="11"/>
      <c r="G213" s="9">
        <f t="shared" si="64"/>
        <v>210</v>
      </c>
      <c r="H213" s="8">
        <f t="shared" si="60"/>
        <v>159.0943116519255</v>
      </c>
      <c r="I213" s="8">
        <f t="shared" si="62"/>
        <v>-17.000000000000004</v>
      </c>
      <c r="J213" s="8">
        <f t="shared" si="61"/>
        <v>-29.444863728670914</v>
      </c>
      <c r="K213" s="8">
        <f t="shared" si="63"/>
        <v>129.64944792325457</v>
      </c>
      <c r="L213" s="8">
        <v>9</v>
      </c>
      <c r="M213" s="8"/>
      <c r="N213" s="8"/>
      <c r="O213" s="8">
        <v>71</v>
      </c>
      <c r="P213" s="64"/>
      <c r="Q213" s="11"/>
      <c r="R213" s="65"/>
      <c r="S213" s="65"/>
      <c r="T213" s="11"/>
      <c r="U213" s="65"/>
      <c r="V213" s="65"/>
      <c r="W213" s="11"/>
      <c r="X213" s="65"/>
      <c r="Y213" s="65"/>
      <c r="Z213" s="65"/>
      <c r="AA213" s="65"/>
      <c r="AB213" s="65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65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</row>
    <row r="214" spans="6:128" ht="12.75">
      <c r="F214" s="11"/>
      <c r="G214" s="9">
        <f t="shared" si="64"/>
        <v>211</v>
      </c>
      <c r="H214" s="8">
        <f t="shared" si="60"/>
        <v>159.03884608261671</v>
      </c>
      <c r="I214" s="8">
        <f t="shared" si="62"/>
        <v>-17.51129454694184</v>
      </c>
      <c r="J214" s="8">
        <f t="shared" si="61"/>
        <v>-29.14368822387182</v>
      </c>
      <c r="K214" s="8">
        <f t="shared" si="63"/>
        <v>129.89515785874488</v>
      </c>
      <c r="L214" s="8">
        <v>8</v>
      </c>
      <c r="M214" s="8"/>
      <c r="N214" s="8"/>
      <c r="O214" s="8">
        <v>72</v>
      </c>
      <c r="P214" s="64"/>
      <c r="Q214" s="11"/>
      <c r="R214" s="65"/>
      <c r="S214" s="65"/>
      <c r="T214" s="11"/>
      <c r="U214" s="65"/>
      <c r="V214" s="65"/>
      <c r="W214" s="11"/>
      <c r="X214" s="65"/>
      <c r="Y214" s="65"/>
      <c r="Z214" s="65"/>
      <c r="AA214" s="65"/>
      <c r="AB214" s="6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65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</row>
    <row r="215" spans="6:128" ht="12.75">
      <c r="F215" s="11"/>
      <c r="G215" s="9">
        <f t="shared" si="64"/>
        <v>212</v>
      </c>
      <c r="H215" s="8">
        <f t="shared" si="60"/>
        <v>158.9823214160747</v>
      </c>
      <c r="I215" s="8">
        <f t="shared" si="62"/>
        <v>-18.017254983928964</v>
      </c>
      <c r="J215" s="8">
        <f t="shared" si="61"/>
        <v>-28.833635269318485</v>
      </c>
      <c r="K215" s="8">
        <f t="shared" si="63"/>
        <v>130.14868614675623</v>
      </c>
      <c r="L215" s="8">
        <v>7</v>
      </c>
      <c r="M215" s="8"/>
      <c r="N215" s="8"/>
      <c r="O215" s="8">
        <v>73</v>
      </c>
      <c r="P215" s="64"/>
      <c r="Q215" s="11"/>
      <c r="R215" s="65"/>
      <c r="S215" s="65"/>
      <c r="T215" s="11"/>
      <c r="U215" s="65"/>
      <c r="V215" s="65"/>
      <c r="W215" s="11"/>
      <c r="X215" s="65"/>
      <c r="Y215" s="65"/>
      <c r="Z215" s="65"/>
      <c r="AA215" s="65"/>
      <c r="AB215" s="6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65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</row>
    <row r="216" spans="6:128" ht="12.75">
      <c r="F216" s="11"/>
      <c r="G216" s="9">
        <f t="shared" si="64"/>
        <v>213</v>
      </c>
      <c r="H216" s="8">
        <f t="shared" si="60"/>
        <v>158.92480542601842</v>
      </c>
      <c r="I216" s="8">
        <f t="shared" si="62"/>
        <v>-18.51772719051092</v>
      </c>
      <c r="J216" s="8">
        <f t="shared" si="61"/>
        <v>-28.51479931014442</v>
      </c>
      <c r="K216" s="8">
        <f t="shared" si="63"/>
        <v>130.410006115874</v>
      </c>
      <c r="L216" s="8">
        <v>6</v>
      </c>
      <c r="M216" s="8"/>
      <c r="N216" s="8"/>
      <c r="O216" s="8">
        <v>74</v>
      </c>
      <c r="P216" s="64"/>
      <c r="Q216" s="11"/>
      <c r="R216" s="65"/>
      <c r="S216" s="65"/>
      <c r="T216" s="11"/>
      <c r="U216" s="65"/>
      <c r="V216" s="65"/>
      <c r="W216" s="11"/>
      <c r="X216" s="65"/>
      <c r="Y216" s="65"/>
      <c r="Z216" s="65"/>
      <c r="AA216" s="65"/>
      <c r="AB216" s="6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65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</row>
    <row r="217" spans="6:128" ht="12.75">
      <c r="F217" s="11"/>
      <c r="G217" s="9">
        <f t="shared" si="64"/>
        <v>214</v>
      </c>
      <c r="H217" s="8">
        <f t="shared" si="60"/>
        <v>158.86636714860197</v>
      </c>
      <c r="I217" s="8">
        <f t="shared" si="62"/>
        <v>-19.012558718005387</v>
      </c>
      <c r="J217" s="8">
        <f t="shared" si="61"/>
        <v>-28.18727746687142</v>
      </c>
      <c r="K217" s="8">
        <f t="shared" si="63"/>
        <v>130.67908968173055</v>
      </c>
      <c r="L217" s="8">
        <v>5</v>
      </c>
      <c r="M217" s="8"/>
      <c r="N217" s="8"/>
      <c r="O217" s="8">
        <v>75</v>
      </c>
      <c r="P217" s="64"/>
      <c r="Q217" s="11"/>
      <c r="R217" s="65"/>
      <c r="S217" s="65"/>
      <c r="T217" s="11"/>
      <c r="U217" s="65"/>
      <c r="V217" s="65"/>
      <c r="W217" s="11"/>
      <c r="X217" s="65"/>
      <c r="Y217" s="65"/>
      <c r="Z217" s="65"/>
      <c r="AA217" s="65"/>
      <c r="AB217" s="6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65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</row>
    <row r="218" spans="6:128" ht="12.75">
      <c r="F218" s="11"/>
      <c r="G218" s="9">
        <f t="shared" si="64"/>
        <v>215</v>
      </c>
      <c r="H218" s="8">
        <f t="shared" si="60"/>
        <v>158.80707680340393</v>
      </c>
      <c r="I218" s="8">
        <f t="shared" si="62"/>
        <v>-19.501598835935557</v>
      </c>
      <c r="J218" s="8">
        <f t="shared" si="61"/>
        <v>-27.85116950582573</v>
      </c>
      <c r="K218" s="8">
        <f t="shared" si="63"/>
        <v>130.9559072975782</v>
      </c>
      <c r="L218" s="8">
        <v>4</v>
      </c>
      <c r="M218" s="8"/>
      <c r="N218" s="8"/>
      <c r="O218" s="8">
        <v>76</v>
      </c>
      <c r="P218" s="64"/>
      <c r="Q218" s="11"/>
      <c r="R218" s="65"/>
      <c r="S218" s="65"/>
      <c r="T218" s="11"/>
      <c r="U218" s="65"/>
      <c r="V218" s="65"/>
      <c r="W218" s="11"/>
      <c r="X218" s="65"/>
      <c r="Y218" s="65"/>
      <c r="Z218" s="65"/>
      <c r="AA218" s="65"/>
      <c r="AB218" s="6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65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</row>
    <row r="219" spans="6:128" ht="12.75">
      <c r="F219" s="11"/>
      <c r="G219" s="9">
        <f t="shared" si="64"/>
        <v>216</v>
      </c>
      <c r="H219" s="8">
        <f t="shared" si="60"/>
        <v>158.74700571270225</v>
      </c>
      <c r="I219" s="8">
        <f t="shared" si="62"/>
        <v>-19.984698577944084</v>
      </c>
      <c r="J219" s="8">
        <f t="shared" si="61"/>
        <v>-27.50657780874822</v>
      </c>
      <c r="K219" s="8">
        <f t="shared" si="63"/>
        <v>131.24042790395401</v>
      </c>
      <c r="L219" s="8">
        <v>3</v>
      </c>
      <c r="M219" s="8"/>
      <c r="N219" s="8"/>
      <c r="O219" s="8">
        <v>77</v>
      </c>
      <c r="P219" s="64"/>
      <c r="Q219" s="11"/>
      <c r="R219" s="65"/>
      <c r="S219" s="65"/>
      <c r="T219" s="11"/>
      <c r="U219" s="65"/>
      <c r="V219" s="65"/>
      <c r="W219" s="11"/>
      <c r="X219" s="65"/>
      <c r="Y219" s="65"/>
      <c r="Z219" s="65"/>
      <c r="AA219" s="65"/>
      <c r="AB219" s="65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65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</row>
    <row r="220" spans="6:128" ht="12.75">
      <c r="F220" s="11"/>
      <c r="G220" s="9">
        <f t="shared" si="64"/>
        <v>217</v>
      </c>
      <c r="H220" s="8">
        <f t="shared" si="60"/>
        <v>158.68622621910896</v>
      </c>
      <c r="I220" s="8">
        <f t="shared" si="62"/>
        <v>-20.461710787169633</v>
      </c>
      <c r="J220" s="8">
        <f t="shared" si="61"/>
        <v>-27.153607341607962</v>
      </c>
      <c r="K220" s="8">
        <f t="shared" si="63"/>
        <v>131.532618877501</v>
      </c>
      <c r="L220" s="8">
        <v>2</v>
      </c>
      <c r="M220" s="8"/>
      <c r="N220" s="8"/>
      <c r="O220" s="8">
        <v>78</v>
      </c>
      <c r="P220" s="64"/>
      <c r="Q220" s="11"/>
      <c r="R220" s="65"/>
      <c r="S220" s="65"/>
      <c r="T220" s="11"/>
      <c r="U220" s="65"/>
      <c r="V220" s="65"/>
      <c r="W220" s="11"/>
      <c r="X220" s="65"/>
      <c r="Y220" s="65"/>
      <c r="Z220" s="65"/>
      <c r="AA220" s="65"/>
      <c r="AB220" s="6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65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</row>
    <row r="221" spans="6:128" ht="12.75">
      <c r="F221" s="11"/>
      <c r="G221" s="9">
        <f t="shared" si="64"/>
        <v>218</v>
      </c>
      <c r="H221" s="8">
        <f t="shared" si="60"/>
        <v>158.6248116016426</v>
      </c>
      <c r="I221" s="8">
        <f t="shared" si="62"/>
        <v>-20.932490161072366</v>
      </c>
      <c r="J221" s="8">
        <f t="shared" si="61"/>
        <v>-26.792365622628555</v>
      </c>
      <c r="K221" s="8">
        <f t="shared" si="63"/>
        <v>131.83244597901404</v>
      </c>
      <c r="L221" s="8">
        <v>1</v>
      </c>
      <c r="M221" s="8"/>
      <c r="N221" s="8"/>
      <c r="O221" s="8">
        <v>79</v>
      </c>
      <c r="P221" s="64"/>
      <c r="Q221" s="11"/>
      <c r="R221" s="65"/>
      <c r="S221" s="65"/>
      <c r="T221" s="11"/>
      <c r="U221" s="65"/>
      <c r="V221" s="65"/>
      <c r="W221" s="11"/>
      <c r="X221" s="65"/>
      <c r="Y221" s="65"/>
      <c r="Z221" s="65"/>
      <c r="AA221" s="65"/>
      <c r="AB221" s="6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65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</row>
    <row r="222" spans="6:128" ht="12.75">
      <c r="F222" s="11"/>
      <c r="G222" s="9">
        <f t="shared" si="64"/>
        <v>219</v>
      </c>
      <c r="H222" s="8">
        <f t="shared" si="60"/>
        <v>158.56283599031858</v>
      </c>
      <c r="I222" s="8">
        <f t="shared" si="62"/>
        <v>-21.39689329569448</v>
      </c>
      <c r="J222" s="8">
        <f t="shared" si="61"/>
        <v>-26.422962689537005</v>
      </c>
      <c r="K222" s="8">
        <f t="shared" si="63"/>
        <v>132.13987330078157</v>
      </c>
      <c r="L222" s="8"/>
      <c r="M222" s="8"/>
      <c r="N222" s="8"/>
      <c r="O222" s="8">
        <v>80</v>
      </c>
      <c r="P222" s="64"/>
      <c r="Q222" s="11"/>
      <c r="R222" s="65"/>
      <c r="S222" s="65"/>
      <c r="T222" s="11"/>
      <c r="U222" s="65"/>
      <c r="V222" s="65"/>
      <c r="W222" s="11"/>
      <c r="X222" s="65"/>
      <c r="Y222" s="65"/>
      <c r="Z222" s="65"/>
      <c r="AA222" s="65"/>
      <c r="AB222" s="6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65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</row>
    <row r="223" spans="6:128" ht="12.75">
      <c r="F223" s="11"/>
      <c r="G223" s="9">
        <f t="shared" si="64"/>
        <v>220</v>
      </c>
      <c r="H223" s="8">
        <f t="shared" si="60"/>
        <v>158.50037427934194</v>
      </c>
      <c r="I223" s="8">
        <f t="shared" si="62"/>
        <v>-21.854778729342335</v>
      </c>
      <c r="J223" s="8">
        <f t="shared" si="61"/>
        <v>-26.045511066045254</v>
      </c>
      <c r="K223" s="8">
        <f t="shared" si="63"/>
        <v>132.45486321329668</v>
      </c>
      <c r="L223" s="8"/>
      <c r="M223" s="8"/>
      <c r="N223" s="8"/>
      <c r="O223" s="8">
        <v>81</v>
      </c>
      <c r="P223" s="64"/>
      <c r="Q223" s="11"/>
      <c r="R223" s="65"/>
      <c r="S223" s="65"/>
      <c r="T223" s="11"/>
      <c r="U223" s="65"/>
      <c r="V223" s="65"/>
      <c r="W223" s="11"/>
      <c r="X223" s="65"/>
      <c r="Y223" s="65"/>
      <c r="Z223" s="65"/>
      <c r="AA223" s="65"/>
      <c r="AB223" s="6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65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</row>
    <row r="224" spans="6:128" ht="12.75">
      <c r="F224" s="11"/>
      <c r="G224" s="9">
        <f t="shared" si="64"/>
        <v>221</v>
      </c>
      <c r="H224" s="8">
        <f t="shared" si="60"/>
        <v>158.43750203898986</v>
      </c>
      <c r="I224" s="8">
        <f t="shared" si="62"/>
        <v>-22.30600698567725</v>
      </c>
      <c r="J224" s="8">
        <f t="shared" si="61"/>
        <v>-25.660125727574243</v>
      </c>
      <c r="K224" s="8">
        <f t="shared" si="63"/>
        <v>132.77737631141562</v>
      </c>
      <c r="L224" s="8"/>
      <c r="M224" s="8"/>
      <c r="N224" s="8"/>
      <c r="O224" s="8">
        <v>82</v>
      </c>
      <c r="P224" s="64"/>
      <c r="Q224" s="11"/>
      <c r="R224" s="65"/>
      <c r="S224" s="65"/>
      <c r="T224" s="11"/>
      <c r="U224" s="65"/>
      <c r="V224" s="65"/>
      <c r="W224" s="11"/>
      <c r="X224" s="65"/>
      <c r="Y224" s="65"/>
      <c r="Z224" s="65"/>
      <c r="AA224" s="65"/>
      <c r="AB224" s="6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65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</row>
    <row r="225" spans="6:128" ht="12.75">
      <c r="F225" s="11"/>
      <c r="G225" s="9">
        <f t="shared" si="64"/>
        <v>222</v>
      </c>
      <c r="H225" s="8">
        <f t="shared" si="60"/>
        <v>158.37429542627396</v>
      </c>
      <c r="I225" s="8">
        <f t="shared" si="62"/>
        <v>-22.750440616201182</v>
      </c>
      <c r="J225" s="8">
        <f t="shared" si="61"/>
        <v>-25.266924066231404</v>
      </c>
      <c r="K225" s="8">
        <f t="shared" si="63"/>
        <v>133.10737136004255</v>
      </c>
      <c r="L225" s="8"/>
      <c r="M225" s="8"/>
      <c r="N225" s="8"/>
      <c r="O225" s="8">
        <v>83</v>
      </c>
      <c r="P225" s="64"/>
      <c r="Q225" s="11"/>
      <c r="R225" s="65"/>
      <c r="S225" s="65"/>
      <c r="T225" s="11"/>
      <c r="U225" s="65"/>
      <c r="V225" s="65"/>
      <c r="W225" s="11"/>
      <c r="X225" s="65"/>
      <c r="Y225" s="65"/>
      <c r="Z225" s="65"/>
      <c r="AA225" s="65"/>
      <c r="AB225" s="6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65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</row>
    <row r="226" spans="6:128" ht="12.75">
      <c r="F226" s="11"/>
      <c r="G226" s="9">
        <f t="shared" si="64"/>
        <v>223</v>
      </c>
      <c r="H226" s="8">
        <f t="shared" si="60"/>
        <v>158.31083109447724</v>
      </c>
      <c r="I226" s="8">
        <f t="shared" si="62"/>
        <v>-23.187944242124946</v>
      </c>
      <c r="J226" s="8">
        <f t="shared" si="61"/>
        <v>-24.8660258550518</v>
      </c>
      <c r="K226" s="8">
        <f t="shared" si="63"/>
        <v>133.44480523942545</v>
      </c>
      <c r="L226" s="8"/>
      <c r="M226" s="8"/>
      <c r="N226" s="8"/>
      <c r="O226" s="8">
        <v>84</v>
      </c>
      <c r="P226" s="64"/>
      <c r="Q226" s="11"/>
      <c r="R226" s="65"/>
      <c r="S226" s="65"/>
      <c r="T226" s="11"/>
      <c r="U226" s="65"/>
      <c r="V226" s="65"/>
      <c r="W226" s="11"/>
      <c r="X226" s="65"/>
      <c r="Y226" s="65"/>
      <c r="Z226" s="65"/>
      <c r="AA226" s="65"/>
      <c r="AB226" s="6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65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</row>
    <row r="227" spans="6:128" ht="12.75">
      <c r="F227" s="11"/>
      <c r="G227" s="9">
        <f t="shared" si="64"/>
        <v>224</v>
      </c>
      <c r="H227" s="8">
        <f t="shared" si="60"/>
        <v>158.247186101662</v>
      </c>
      <c r="I227" s="8">
        <f t="shared" si="62"/>
        <v>-23.61838459560591</v>
      </c>
      <c r="J227" s="8">
        <f t="shared" si="61"/>
        <v>-24.45755321151414</v>
      </c>
      <c r="K227" s="8">
        <f t="shared" si="63"/>
        <v>133.78963289014786</v>
      </c>
      <c r="L227" s="8"/>
      <c r="M227" s="8"/>
      <c r="N227" s="8"/>
      <c r="O227" s="8">
        <v>85</v>
      </c>
      <c r="P227" s="64"/>
      <c r="Q227" s="11"/>
      <c r="R227" s="65"/>
      <c r="S227" s="65"/>
      <c r="T227" s="11"/>
      <c r="U227" s="65"/>
      <c r="V227" s="65"/>
      <c r="W227" s="11"/>
      <c r="X227" s="65"/>
      <c r="Y227" s="65"/>
      <c r="Z227" s="65"/>
      <c r="AA227" s="65"/>
      <c r="AB227" s="65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65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</row>
    <row r="228" spans="6:128" ht="12.75">
      <c r="F228" s="11"/>
      <c r="G228" s="9">
        <f t="shared" si="64"/>
        <v>225</v>
      </c>
      <c r="H228" s="8">
        <f t="shared" si="60"/>
        <v>158.18343781824947</v>
      </c>
      <c r="I228" s="8">
        <f t="shared" si="62"/>
        <v>-24.041630560342615</v>
      </c>
      <c r="J228" s="8">
        <f t="shared" si="61"/>
        <v>-24.04163056034262</v>
      </c>
      <c r="K228" s="8">
        <f t="shared" si="63"/>
        <v>134.14180725790686</v>
      </c>
      <c r="L228" s="8"/>
      <c r="M228" s="8"/>
      <c r="N228" s="8"/>
      <c r="O228" s="8">
        <v>86</v>
      </c>
      <c r="P228" s="64"/>
      <c r="Q228" s="11"/>
      <c r="R228" s="65"/>
      <c r="S228" s="65"/>
      <c r="T228" s="11"/>
      <c r="U228" s="65"/>
      <c r="V228" s="65"/>
      <c r="W228" s="11"/>
      <c r="X228" s="65"/>
      <c r="Y228" s="65"/>
      <c r="Z228" s="65"/>
      <c r="AA228" s="65"/>
      <c r="AB228" s="65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65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</row>
    <row r="229" spans="6:128" ht="12.75">
      <c r="F229" s="11"/>
      <c r="G229" s="9">
        <f t="shared" si="64"/>
        <v>226</v>
      </c>
      <c r="H229" s="8">
        <f t="shared" si="60"/>
        <v>158.1196638337748</v>
      </c>
      <c r="I229" s="8">
        <f t="shared" si="62"/>
        <v>-24.457553211514128</v>
      </c>
      <c r="J229" s="8">
        <f t="shared" si="61"/>
        <v>-23.618384595605917</v>
      </c>
      <c r="K229" s="8">
        <f t="shared" si="63"/>
        <v>134.50127923816888</v>
      </c>
      <c r="L229" s="8"/>
      <c r="M229" s="8"/>
      <c r="N229" s="8"/>
      <c r="O229" s="8">
        <v>87</v>
      </c>
      <c r="P229" s="64"/>
      <c r="Q229" s="11"/>
      <c r="R229" s="65"/>
      <c r="S229" s="65"/>
      <c r="T229" s="11"/>
      <c r="U229" s="65"/>
      <c r="V229" s="65"/>
      <c r="W229" s="11"/>
      <c r="X229" s="65"/>
      <c r="Y229" s="65"/>
      <c r="Z229" s="65"/>
      <c r="AA229" s="65"/>
      <c r="AB229" s="6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65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</row>
    <row r="230" spans="6:128" ht="12.75">
      <c r="F230" s="11"/>
      <c r="G230" s="9">
        <f t="shared" si="64"/>
        <v>227</v>
      </c>
      <c r="H230" s="8">
        <f t="shared" si="60"/>
        <v>158.05594186292362</v>
      </c>
      <c r="I230" s="8">
        <f t="shared" si="62"/>
        <v>-24.866025855051785</v>
      </c>
      <c r="J230" s="8">
        <f t="shared" si="61"/>
        <v>-23.187944242124964</v>
      </c>
      <c r="K230" s="8">
        <f t="shared" si="63"/>
        <v>134.86799762079866</v>
      </c>
      <c r="L230" s="8"/>
      <c r="M230" s="8"/>
      <c r="N230" s="8"/>
      <c r="O230" s="8">
        <v>88</v>
      </c>
      <c r="P230" s="64"/>
      <c r="Q230" s="11"/>
      <c r="R230" s="65"/>
      <c r="S230" s="65"/>
      <c r="T230" s="11"/>
      <c r="U230" s="65"/>
      <c r="V230" s="65"/>
      <c r="W230" s="11"/>
      <c r="X230" s="65"/>
      <c r="Y230" s="65"/>
      <c r="Z230" s="65"/>
      <c r="AA230" s="65"/>
      <c r="AB230" s="6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65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</row>
    <row r="231" spans="6:128" ht="12.75">
      <c r="F231" s="11"/>
      <c r="G231" s="9">
        <f t="shared" si="64"/>
        <v>228</v>
      </c>
      <c r="H231" s="8">
        <f t="shared" si="60"/>
        <v>157.9923496509603</v>
      </c>
      <c r="I231" s="8">
        <f t="shared" si="62"/>
        <v>-25.266924066231397</v>
      </c>
      <c r="J231" s="8">
        <f t="shared" si="61"/>
        <v>-22.75044061620119</v>
      </c>
      <c r="K231" s="8">
        <f t="shared" si="63"/>
        <v>135.24190903475912</v>
      </c>
      <c r="L231" s="8"/>
      <c r="M231" s="8"/>
      <c r="N231" s="8"/>
      <c r="O231" s="8">
        <v>89</v>
      </c>
      <c r="P231" s="64"/>
      <c r="Q231" s="11"/>
      <c r="R231" s="65"/>
      <c r="S231" s="65"/>
      <c r="T231" s="11"/>
      <c r="U231" s="65"/>
      <c r="V231" s="65"/>
      <c r="W231" s="11"/>
      <c r="X231" s="65"/>
      <c r="Y231" s="65"/>
      <c r="Z231" s="65"/>
      <c r="AA231" s="65"/>
      <c r="AB231" s="6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65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</row>
    <row r="232" spans="6:128" ht="12.75">
      <c r="F232" s="11"/>
      <c r="G232" s="9">
        <f t="shared" si="64"/>
        <v>229</v>
      </c>
      <c r="H232" s="8">
        <f t="shared" si="60"/>
        <v>157.9289648786602</v>
      </c>
      <c r="I232" s="8">
        <f t="shared" si="62"/>
        <v>-25.660125727574236</v>
      </c>
      <c r="J232" s="8">
        <f t="shared" si="61"/>
        <v>-22.306006985677257</v>
      </c>
      <c r="K232" s="8">
        <f t="shared" si="63"/>
        <v>135.62295789298292</v>
      </c>
      <c r="L232" s="8"/>
      <c r="M232" s="8"/>
      <c r="N232" s="8"/>
      <c r="O232" s="8">
        <v>90</v>
      </c>
      <c r="P232" s="64"/>
      <c r="Q232" s="11"/>
      <c r="R232" s="65"/>
      <c r="S232" s="65"/>
      <c r="T232" s="11"/>
      <c r="U232" s="65"/>
      <c r="V232" s="65"/>
      <c r="W232" s="11"/>
      <c r="X232" s="65"/>
      <c r="Y232" s="65"/>
      <c r="Z232" s="65"/>
      <c r="AA232" s="65"/>
      <c r="AB232" s="6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65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</row>
    <row r="233" spans="6:128" ht="12.75">
      <c r="F233" s="11"/>
      <c r="G233" s="9">
        <f t="shared" si="64"/>
        <v>230</v>
      </c>
      <c r="H233" s="8">
        <f t="shared" si="60"/>
        <v>157.8658650668615</v>
      </c>
      <c r="I233" s="8">
        <f t="shared" si="62"/>
        <v>-26.04551106604525</v>
      </c>
      <c r="J233" s="8">
        <f t="shared" si="61"/>
        <v>-21.854778729342343</v>
      </c>
      <c r="K233" s="8">
        <f t="shared" si="63"/>
        <v>136.01108633751915</v>
      </c>
      <c r="L233" s="8"/>
      <c r="M233" s="8"/>
      <c r="N233" s="8"/>
      <c r="O233" s="8">
        <v>91</v>
      </c>
      <c r="P233" s="64"/>
      <c r="Q233" s="11"/>
      <c r="R233" s="65"/>
      <c r="S233" s="65"/>
      <c r="T233" s="11"/>
      <c r="U233" s="65"/>
      <c r="V233" s="65"/>
      <c r="W233" s="11"/>
      <c r="X233" s="65"/>
      <c r="Y233" s="65"/>
      <c r="Z233" s="65"/>
      <c r="AA233" s="65"/>
      <c r="AB233" s="6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65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</row>
    <row r="234" spans="6:128" ht="12.75">
      <c r="F234" s="11"/>
      <c r="G234" s="9">
        <f t="shared" si="64"/>
        <v>231</v>
      </c>
      <c r="H234" s="8">
        <f t="shared" si="60"/>
        <v>157.80312748075474</v>
      </c>
      <c r="I234" s="8">
        <f t="shared" si="62"/>
        <v>-26.42296268953702</v>
      </c>
      <c r="J234" s="8">
        <f t="shared" si="61"/>
        <v>-21.396893295694465</v>
      </c>
      <c r="K234" s="8">
        <f t="shared" si="63"/>
        <v>136.40623418506027</v>
      </c>
      <c r="L234" s="8"/>
      <c r="M234" s="8"/>
      <c r="N234" s="8"/>
      <c r="O234" s="8">
        <v>92</v>
      </c>
      <c r="P234" s="64"/>
      <c r="Q234" s="11"/>
      <c r="R234" s="65"/>
      <c r="S234" s="65"/>
      <c r="T234" s="11"/>
      <c r="U234" s="65"/>
      <c r="V234" s="65"/>
      <c r="W234" s="11"/>
      <c r="X234" s="65"/>
      <c r="Y234" s="65"/>
      <c r="Z234" s="65"/>
      <c r="AA234" s="65"/>
      <c r="AB234" s="6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65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</row>
    <row r="235" spans="6:128" ht="12.75">
      <c r="F235" s="11"/>
      <c r="G235" s="9">
        <f t="shared" si="64"/>
        <v>232</v>
      </c>
      <c r="H235" s="8">
        <f t="shared" si="60"/>
        <v>157.74082903403098</v>
      </c>
      <c r="I235" s="8">
        <f t="shared" si="62"/>
        <v>-26.79236562262855</v>
      </c>
      <c r="J235" s="8">
        <f t="shared" si="61"/>
        <v>-20.932490161072373</v>
      </c>
      <c r="K235" s="8">
        <f t="shared" si="63"/>
        <v>136.80833887295861</v>
      </c>
      <c r="L235" s="8"/>
      <c r="M235" s="8"/>
      <c r="N235" s="8"/>
      <c r="O235" s="8">
        <v>93</v>
      </c>
      <c r="P235" s="64"/>
      <c r="Q235" s="11"/>
      <c r="R235" s="65"/>
      <c r="S235" s="65"/>
      <c r="T235" s="11"/>
      <c r="U235" s="65"/>
      <c r="V235" s="65"/>
      <c r="W235" s="11"/>
      <c r="X235" s="65"/>
      <c r="Y235" s="65"/>
      <c r="Z235" s="65"/>
      <c r="AA235" s="65"/>
      <c r="AB235" s="6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65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</row>
    <row r="236" spans="6:128" ht="12.75">
      <c r="F236" s="11"/>
      <c r="G236" s="9">
        <f t="shared" si="64"/>
        <v>233</v>
      </c>
      <c r="H236" s="8">
        <f t="shared" si="60"/>
        <v>157.67904619301126</v>
      </c>
      <c r="I236" s="8">
        <f t="shared" si="62"/>
        <v>-27.153607341607955</v>
      </c>
      <c r="J236" s="8">
        <f t="shared" si="61"/>
        <v>-20.46171078716964</v>
      </c>
      <c r="K236" s="8">
        <f t="shared" si="63"/>
        <v>137.21733540584162</v>
      </c>
      <c r="L236" s="8"/>
      <c r="M236" s="8"/>
      <c r="N236" s="8"/>
      <c r="O236" s="8">
        <v>94</v>
      </c>
      <c r="P236" s="64"/>
      <c r="Q236" s="11"/>
      <c r="R236" s="65"/>
      <c r="S236" s="65"/>
      <c r="T236" s="11"/>
      <c r="U236" s="65"/>
      <c r="V236" s="65"/>
      <c r="W236" s="11"/>
      <c r="X236" s="65"/>
      <c r="Y236" s="65"/>
      <c r="Z236" s="65"/>
      <c r="AA236" s="65"/>
      <c r="AB236" s="6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65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</row>
    <row r="237" spans="6:128" ht="12.75">
      <c r="F237" s="11"/>
      <c r="G237" s="9">
        <f t="shared" si="64"/>
        <v>234</v>
      </c>
      <c r="H237" s="8">
        <f t="shared" si="60"/>
        <v>157.61785488088358</v>
      </c>
      <c r="I237" s="8">
        <f t="shared" si="62"/>
        <v>-27.506577808748208</v>
      </c>
      <c r="J237" s="8">
        <f t="shared" si="61"/>
        <v>-19.98469857794409</v>
      </c>
      <c r="K237" s="8">
        <f t="shared" si="63"/>
        <v>137.63315630293948</v>
      </c>
      <c r="L237" s="8"/>
      <c r="M237" s="8"/>
      <c r="N237" s="8"/>
      <c r="O237" s="8">
        <v>95</v>
      </c>
      <c r="P237" s="64"/>
      <c r="Q237" s="11"/>
      <c r="R237" s="65"/>
      <c r="S237" s="65"/>
      <c r="T237" s="11"/>
      <c r="U237" s="65"/>
      <c r="V237" s="65"/>
      <c r="W237" s="11"/>
      <c r="X237" s="65"/>
      <c r="Y237" s="65"/>
      <c r="Z237" s="65"/>
      <c r="AA237" s="65"/>
      <c r="AB237" s="6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65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</row>
    <row r="238" spans="6:128" ht="12.75">
      <c r="F238" s="11"/>
      <c r="G238" s="9">
        <f t="shared" si="64"/>
        <v>235</v>
      </c>
      <c r="H238" s="8">
        <f t="shared" si="60"/>
        <v>157.55733038217474</v>
      </c>
      <c r="I238" s="8">
        <f t="shared" si="62"/>
        <v>-27.851169505825712</v>
      </c>
      <c r="J238" s="8">
        <f t="shared" si="61"/>
        <v>-19.501598835935578</v>
      </c>
      <c r="K238" s="8">
        <f t="shared" si="63"/>
        <v>138.05573154623917</v>
      </c>
      <c r="L238" s="8"/>
      <c r="M238" s="8"/>
      <c r="N238" s="8"/>
      <c r="O238" s="8">
        <v>96</v>
      </c>
      <c r="P238" s="64"/>
      <c r="Q238" s="11"/>
      <c r="R238" s="65"/>
      <c r="S238" s="65"/>
      <c r="T238" s="11"/>
      <c r="U238" s="65"/>
      <c r="V238" s="65"/>
      <c r="W238" s="11"/>
      <c r="X238" s="65"/>
      <c r="Y238" s="65"/>
      <c r="Z238" s="65"/>
      <c r="AA238" s="65"/>
      <c r="AB238" s="6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65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</row>
    <row r="239" spans="6:128" ht="12.75">
      <c r="F239" s="11"/>
      <c r="G239" s="9">
        <f t="shared" si="64"/>
        <v>236</v>
      </c>
      <c r="H239" s="8">
        <f t="shared" si="60"/>
        <v>157.49754724758606</v>
      </c>
      <c r="I239" s="8">
        <f t="shared" si="62"/>
        <v>-28.187277466871407</v>
      </c>
      <c r="J239" s="8">
        <f t="shared" si="61"/>
        <v>-19.012558718005405</v>
      </c>
      <c r="K239" s="8">
        <f t="shared" si="63"/>
        <v>138.48498852958065</v>
      </c>
      <c r="L239" s="8"/>
      <c r="M239" s="8"/>
      <c r="N239" s="8"/>
      <c r="O239" s="8">
        <v>97</v>
      </c>
      <c r="P239" s="64"/>
      <c r="Q239" s="11"/>
      <c r="R239" s="65"/>
      <c r="S239" s="65"/>
      <c r="T239" s="11"/>
      <c r="U239" s="65"/>
      <c r="V239" s="65"/>
      <c r="W239" s="11"/>
      <c r="X239" s="65"/>
      <c r="Y239" s="65"/>
      <c r="Z239" s="65"/>
      <c r="AA239" s="65"/>
      <c r="AB239" s="65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65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</row>
    <row r="240" spans="6:128" ht="12.75">
      <c r="F240" s="11"/>
      <c r="G240" s="9">
        <f t="shared" si="64"/>
        <v>237</v>
      </c>
      <c r="H240" s="8">
        <f t="shared" si="60"/>
        <v>157.43857919932518</v>
      </c>
      <c r="I240" s="8">
        <f t="shared" si="62"/>
        <v>-28.51479931014442</v>
      </c>
      <c r="J240" s="8">
        <f t="shared" si="61"/>
        <v>-18.517727190510918</v>
      </c>
      <c r="K240" s="8">
        <f t="shared" si="63"/>
        <v>138.92085200881425</v>
      </c>
      <c r="L240" s="8"/>
      <c r="M240" s="8"/>
      <c r="N240" s="8"/>
      <c r="O240" s="8">
        <v>98</v>
      </c>
      <c r="P240" s="64"/>
      <c r="Q240" s="11"/>
      <c r="R240" s="65"/>
      <c r="S240" s="65"/>
      <c r="T240" s="11"/>
      <c r="U240" s="65"/>
      <c r="V240" s="65"/>
      <c r="W240" s="11"/>
      <c r="X240" s="65"/>
      <c r="Y240" s="65"/>
      <c r="Z240" s="65"/>
      <c r="AA240" s="65"/>
      <c r="AB240" s="6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65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</row>
    <row r="241" spans="6:128" ht="12.75">
      <c r="F241" s="11"/>
      <c r="G241" s="9">
        <f t="shared" si="64"/>
        <v>238</v>
      </c>
      <c r="H241" s="8">
        <f t="shared" si="60"/>
        <v>157.38049903706593</v>
      </c>
      <c r="I241" s="8">
        <f t="shared" si="62"/>
        <v>-28.83363526931848</v>
      </c>
      <c r="J241" s="8">
        <f t="shared" si="61"/>
        <v>-18.01725498392897</v>
      </c>
      <c r="K241" s="8">
        <f t="shared" si="63"/>
        <v>139.36324405313695</v>
      </c>
      <c r="L241" s="8"/>
      <c r="M241" s="8"/>
      <c r="N241" s="8"/>
      <c r="O241" s="8">
        <v>99</v>
      </c>
      <c r="P241" s="64"/>
      <c r="Q241" s="11"/>
      <c r="R241" s="65"/>
      <c r="S241" s="65"/>
      <c r="T241" s="11"/>
      <c r="U241" s="65"/>
      <c r="V241" s="65"/>
      <c r="W241" s="11"/>
      <c r="X241" s="65"/>
      <c r="Y241" s="65"/>
      <c r="Z241" s="65"/>
      <c r="AA241" s="65"/>
      <c r="AB241" s="6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65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</row>
    <row r="242" spans="6:128" ht="12.75">
      <c r="F242" s="11"/>
      <c r="G242" s="9">
        <f t="shared" si="64"/>
        <v>239</v>
      </c>
      <c r="H242" s="8">
        <f t="shared" si="60"/>
        <v>157.3233785446707</v>
      </c>
      <c r="I242" s="8">
        <f t="shared" si="62"/>
        <v>-29.143688223871813</v>
      </c>
      <c r="J242" s="8">
        <f t="shared" si="61"/>
        <v>-17.51129454694185</v>
      </c>
      <c r="K242" s="8">
        <f t="shared" si="63"/>
        <v>139.81208399772885</v>
      </c>
      <c r="L242" s="8"/>
      <c r="M242" s="8"/>
      <c r="N242" s="8"/>
      <c r="O242" s="8">
        <v>100</v>
      </c>
      <c r="P242" s="64"/>
      <c r="Q242" s="11"/>
      <c r="R242" s="65"/>
      <c r="S242" s="65"/>
      <c r="T242" s="11"/>
      <c r="U242" s="65"/>
      <c r="V242" s="65"/>
      <c r="W242" s="11"/>
      <c r="X242" s="65"/>
      <c r="Y242" s="65"/>
      <c r="Z242" s="65"/>
      <c r="AA242" s="65"/>
      <c r="AB242" s="65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65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</row>
    <row r="243" spans="6:128" ht="12.75">
      <c r="F243" s="11"/>
      <c r="G243" s="9">
        <f t="shared" si="64"/>
        <v>240</v>
      </c>
      <c r="H243" s="8">
        <f t="shared" si="60"/>
        <v>157.26728839781018</v>
      </c>
      <c r="I243" s="8">
        <f t="shared" si="62"/>
        <v>-29.444863728670903</v>
      </c>
      <c r="J243" s="8">
        <f t="shared" si="61"/>
        <v>-17.000000000000014</v>
      </c>
      <c r="K243" s="8">
        <f t="shared" si="63"/>
        <v>140.26728839781015</v>
      </c>
      <c r="L243" s="8"/>
      <c r="M243" s="8"/>
      <c r="N243" s="8"/>
      <c r="O243" s="8">
        <v>101</v>
      </c>
      <c r="P243" s="64"/>
      <c r="Q243" s="11"/>
      <c r="R243" s="65"/>
      <c r="S243" s="65"/>
      <c r="T243" s="11"/>
      <c r="U243" s="65"/>
      <c r="V243" s="65"/>
      <c r="W243" s="11"/>
      <c r="X243" s="65"/>
      <c r="Y243" s="65"/>
      <c r="Z243" s="65"/>
      <c r="AA243" s="65"/>
      <c r="AB243" s="6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65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</row>
    <row r="244" spans="6:128" ht="12.75">
      <c r="F244" s="11"/>
      <c r="G244" s="9">
        <f t="shared" si="64"/>
        <v>241</v>
      </c>
      <c r="H244" s="8">
        <f t="shared" si="60"/>
        <v>157.21229807261648</v>
      </c>
      <c r="I244" s="8">
        <f t="shared" si="62"/>
        <v>-29.73707004273946</v>
      </c>
      <c r="J244" s="8">
        <f t="shared" si="61"/>
        <v>-16.483527088375453</v>
      </c>
      <c r="K244" s="8">
        <f t="shared" si="63"/>
        <v>140.728770984241</v>
      </c>
      <c r="L244" s="8"/>
      <c r="M244" s="8"/>
      <c r="N244" s="8"/>
      <c r="O244" s="8">
        <v>102</v>
      </c>
      <c r="P244" s="64"/>
      <c r="Q244" s="11"/>
      <c r="R244" s="65"/>
      <c r="S244" s="65"/>
      <c r="T244" s="11"/>
      <c r="U244" s="65"/>
      <c r="V244" s="65"/>
      <c r="W244" s="11"/>
      <c r="X244" s="65"/>
      <c r="Y244" s="65"/>
      <c r="Z244" s="65"/>
      <c r="AA244" s="65"/>
      <c r="AB244" s="6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65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</row>
    <row r="245" spans="6:128" ht="12.75">
      <c r="F245" s="11"/>
      <c r="G245" s="9">
        <f t="shared" si="64"/>
        <v>242</v>
      </c>
      <c r="H245" s="8">
        <f t="shared" si="60"/>
        <v>157.1584757555058</v>
      </c>
      <c r="I245" s="8">
        <f t="shared" si="62"/>
        <v>-30.020218157203516</v>
      </c>
      <c r="J245" s="8">
        <f t="shared" si="61"/>
        <v>-15.962033134720286</v>
      </c>
      <c r="K245" s="8">
        <f t="shared" si="63"/>
        <v>141.19644262078552</v>
      </c>
      <c r="L245" s="8"/>
      <c r="M245" s="8"/>
      <c r="N245" s="8"/>
      <c r="O245" s="8">
        <v>103</v>
      </c>
      <c r="P245" s="64"/>
      <c r="Q245" s="11"/>
      <c r="R245" s="65"/>
      <c r="S245" s="65"/>
      <c r="T245" s="11"/>
      <c r="U245" s="65"/>
      <c r="V245" s="65"/>
      <c r="W245" s="11"/>
      <c r="X245" s="65"/>
      <c r="Y245" s="65"/>
      <c r="Z245" s="65"/>
      <c r="AA245" s="65"/>
      <c r="AB245" s="6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65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</row>
    <row r="246" spans="6:128" ht="12.75">
      <c r="F246" s="11"/>
      <c r="G246" s="9">
        <f t="shared" si="64"/>
        <v>243</v>
      </c>
      <c r="H246" s="8">
        <f t="shared" si="60"/>
        <v>157.10588825430747</v>
      </c>
      <c r="I246" s="8">
        <f t="shared" si="62"/>
        <v>-30.294221822404506</v>
      </c>
      <c r="J246" s="8">
        <f t="shared" si="61"/>
        <v>-15.435676991144595</v>
      </c>
      <c r="K246" s="8">
        <f t="shared" si="63"/>
        <v>141.67021126316288</v>
      </c>
      <c r="L246" s="8"/>
      <c r="M246" s="8"/>
      <c r="N246" s="8"/>
      <c r="O246" s="8">
        <v>104</v>
      </c>
      <c r="P246" s="64"/>
      <c r="Q246" s="11"/>
      <c r="R246" s="65"/>
      <c r="S246" s="65"/>
      <c r="T246" s="11"/>
      <c r="U246" s="65"/>
      <c r="V246" s="65"/>
      <c r="W246" s="11"/>
      <c r="X246" s="65"/>
      <c r="Y246" s="65"/>
      <c r="Z246" s="65"/>
      <c r="AA246" s="65"/>
      <c r="AB246" s="6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65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</row>
    <row r="247" spans="6:128" ht="12.75">
      <c r="F247" s="11"/>
      <c r="G247" s="9">
        <f t="shared" si="64"/>
        <v>244</v>
      </c>
      <c r="H247" s="8">
        <f t="shared" si="60"/>
        <v>157.05460091083538</v>
      </c>
      <c r="I247" s="8">
        <f t="shared" si="62"/>
        <v>-30.55899757417167</v>
      </c>
      <c r="J247" s="8">
        <f t="shared" si="61"/>
        <v>-14.904618990828643</v>
      </c>
      <c r="K247" s="8">
        <f t="shared" si="63"/>
        <v>142.14998192000672</v>
      </c>
      <c r="L247" s="8"/>
      <c r="M247" s="8"/>
      <c r="N247" s="8"/>
      <c r="O247" s="8">
        <v>105</v>
      </c>
      <c r="P247" s="64"/>
      <c r="Q247" s="11"/>
      <c r="R247" s="65"/>
      <c r="S247" s="65"/>
      <c r="T247" s="11"/>
      <c r="U247" s="65"/>
      <c r="V247" s="65"/>
      <c r="W247" s="11"/>
      <c r="X247" s="65"/>
      <c r="Y247" s="65"/>
      <c r="Z247" s="65"/>
      <c r="AA247" s="65"/>
      <c r="AB247" s="6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65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</row>
    <row r="248" spans="6:128" ht="12.75">
      <c r="F248" s="11"/>
      <c r="G248" s="9">
        <f t="shared" si="64"/>
        <v>245</v>
      </c>
      <c r="H248" s="8">
        <f t="shared" si="60"/>
        <v>157.0046775150383</v>
      </c>
      <c r="I248" s="8">
        <f t="shared" si="62"/>
        <v>-30.81446475924609</v>
      </c>
      <c r="J248" s="8">
        <f t="shared" si="61"/>
        <v>-14.369020899183798</v>
      </c>
      <c r="K248" s="8">
        <f t="shared" si="63"/>
        <v>142.63565661585451</v>
      </c>
      <c r="L248" s="8"/>
      <c r="M248" s="8"/>
      <c r="N248" s="8"/>
      <c r="O248" s="8">
        <v>106</v>
      </c>
      <c r="P248" s="64"/>
      <c r="Q248" s="11"/>
      <c r="R248" s="65"/>
      <c r="S248" s="65"/>
      <c r="T248" s="11"/>
      <c r="U248" s="65"/>
      <c r="V248" s="65"/>
      <c r="W248" s="11"/>
      <c r="X248" s="65"/>
      <c r="Y248" s="65"/>
      <c r="Z248" s="65"/>
      <c r="AA248" s="65"/>
      <c r="AB248" s="65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65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</row>
    <row r="249" spans="6:128" ht="12.75">
      <c r="F249" s="11"/>
      <c r="G249" s="9">
        <f t="shared" si="64"/>
        <v>246</v>
      </c>
      <c r="H249" s="8">
        <f t="shared" si="60"/>
        <v>156.95618022086475</v>
      </c>
      <c r="I249" s="8">
        <f t="shared" si="62"/>
        <v>-31.060545559848432</v>
      </c>
      <c r="J249" s="8">
        <f t="shared" si="61"/>
        <v>-13.829045864577203</v>
      </c>
      <c r="K249" s="8">
        <f t="shared" si="63"/>
        <v>143.12713435628754</v>
      </c>
      <c r="L249" s="8"/>
      <c r="M249" s="8"/>
      <c r="N249" s="8"/>
      <c r="O249" s="8">
        <v>107</v>
      </c>
      <c r="P249" s="64"/>
      <c r="Q249" s="11"/>
      <c r="R249" s="65"/>
      <c r="S249" s="65"/>
      <c r="T249" s="11"/>
      <c r="U249" s="65"/>
      <c r="V249" s="65"/>
      <c r="W249" s="11"/>
      <c r="X249" s="65"/>
      <c r="Y249" s="65"/>
      <c r="Z249" s="65"/>
      <c r="AA249" s="65"/>
      <c r="AB249" s="65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65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</row>
    <row r="250" spans="6:128" ht="12.75">
      <c r="F250" s="11"/>
      <c r="G250" s="9">
        <f t="shared" si="64"/>
        <v>247</v>
      </c>
      <c r="H250" s="8">
        <f t="shared" si="60"/>
        <v>156.90916946397587</v>
      </c>
      <c r="I250" s="8">
        <f t="shared" si="62"/>
        <v>-31.29716501738297</v>
      </c>
      <c r="J250" s="8">
        <f t="shared" si="61"/>
        <v>-13.28485836863531</v>
      </c>
      <c r="K250" s="8">
        <f t="shared" si="63"/>
        <v>143.62431109534057</v>
      </c>
      <c r="L250" s="8"/>
      <c r="M250" s="8"/>
      <c r="N250" s="8"/>
      <c r="O250" s="8">
        <v>108</v>
      </c>
      <c r="P250" s="64"/>
      <c r="Q250" s="11"/>
      <c r="R250" s="65"/>
      <c r="S250" s="65"/>
      <c r="T250" s="11"/>
      <c r="U250" s="65"/>
      <c r="V250" s="65"/>
      <c r="W250" s="11"/>
      <c r="X250" s="65"/>
      <c r="Y250" s="65"/>
      <c r="Z250" s="65"/>
      <c r="AA250" s="65"/>
      <c r="AB250" s="6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65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</row>
    <row r="251" spans="6:128" ht="12.75">
      <c r="F251" s="11"/>
      <c r="G251" s="9">
        <f t="shared" si="64"/>
        <v>248</v>
      </c>
      <c r="H251" s="8">
        <f t="shared" si="60"/>
        <v>156.86370388144053</v>
      </c>
      <c r="I251" s="8">
        <f t="shared" si="62"/>
        <v>-31.524251055270767</v>
      </c>
      <c r="J251" s="8">
        <f t="shared" si="61"/>
        <v>-12.736624176141017</v>
      </c>
      <c r="K251" s="8">
        <f t="shared" si="63"/>
        <v>144.1270797052995</v>
      </c>
      <c r="L251" s="8"/>
      <c r="M251" s="8"/>
      <c r="N251" s="8"/>
      <c r="O251" s="8">
        <v>109</v>
      </c>
      <c r="P251" s="64"/>
      <c r="Q251" s="11"/>
      <c r="R251" s="65"/>
      <c r="S251" s="65"/>
      <c r="T251" s="11"/>
      <c r="U251" s="65"/>
      <c r="V251" s="65"/>
      <c r="W251" s="11"/>
      <c r="X251" s="65"/>
      <c r="Y251" s="65"/>
      <c r="Z251" s="65"/>
      <c r="AA251" s="65"/>
      <c r="AB251" s="6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65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</row>
    <row r="252" spans="6:128" ht="12.75">
      <c r="F252" s="11"/>
      <c r="G252" s="9">
        <f t="shared" si="64"/>
        <v>249</v>
      </c>
      <c r="H252" s="8">
        <f t="shared" si="60"/>
        <v>156.81984023354337</v>
      </c>
      <c r="I252" s="8">
        <f t="shared" si="62"/>
        <v>-31.741734500904855</v>
      </c>
      <c r="J252" s="8">
        <f t="shared" si="61"/>
        <v>-12.184510284540224</v>
      </c>
      <c r="K252" s="8">
        <f t="shared" si="63"/>
        <v>144.63532994900316</v>
      </c>
      <c r="L252" s="8"/>
      <c r="M252" s="8"/>
      <c r="N252" s="8"/>
      <c r="O252" s="8">
        <v>110</v>
      </c>
      <c r="P252" s="64"/>
      <c r="Q252" s="11"/>
      <c r="R252" s="65"/>
      <c r="S252" s="65"/>
      <c r="T252" s="11"/>
      <c r="U252" s="65"/>
      <c r="V252" s="65"/>
      <c r="W252" s="11"/>
      <c r="X252" s="65"/>
      <c r="Y252" s="65"/>
      <c r="Z252" s="65"/>
      <c r="AA252" s="65"/>
      <c r="AB252" s="6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65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</row>
    <row r="253" spans="6:128" ht="12.75">
      <c r="F253" s="11"/>
      <c r="G253" s="9">
        <f t="shared" si="64"/>
        <v>250</v>
      </c>
      <c r="H253" s="8">
        <f t="shared" si="60"/>
        <v>156.77763332783547</v>
      </c>
      <c r="I253" s="8">
        <f t="shared" si="62"/>
        <v>-31.94954910672088</v>
      </c>
      <c r="J253" s="8">
        <f t="shared" si="61"/>
        <v>-11.628684873072759</v>
      </c>
      <c r="K253" s="8">
        <f t="shared" si="63"/>
        <v>145.14894845476272</v>
      </c>
      <c r="L253" s="8"/>
      <c r="M253" s="8"/>
      <c r="N253" s="8"/>
      <c r="O253" s="8">
        <v>111</v>
      </c>
      <c r="P253" s="64"/>
      <c r="Q253" s="11"/>
      <c r="R253" s="65"/>
      <c r="S253" s="65"/>
      <c r="T253" s="11"/>
      <c r="U253" s="65"/>
      <c r="V253" s="65"/>
      <c r="W253" s="11"/>
      <c r="X253" s="65"/>
      <c r="Y253" s="65"/>
      <c r="Z253" s="65"/>
      <c r="AA253" s="65"/>
      <c r="AB253" s="6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65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</row>
    <row r="254" spans="6:128" ht="12.75">
      <c r="F254" s="11"/>
      <c r="G254" s="9">
        <f t="shared" si="64"/>
        <v>251</v>
      </c>
      <c r="H254" s="8">
        <f t="shared" si="60"/>
        <v>156.73713594555477</v>
      </c>
      <c r="I254" s="8">
        <f t="shared" si="62"/>
        <v>-32.147631570376774</v>
      </c>
      <c r="J254" s="8">
        <f t="shared" si="61"/>
        <v>-11.069317251543326</v>
      </c>
      <c r="K254" s="8">
        <f t="shared" si="63"/>
        <v>145.66781869401143</v>
      </c>
      <c r="L254" s="8"/>
      <c r="M254" s="8"/>
      <c r="N254" s="8"/>
      <c r="O254" s="8">
        <v>112</v>
      </c>
      <c r="P254" s="64"/>
      <c r="Q254" s="11"/>
      <c r="R254" s="65"/>
      <c r="S254" s="65"/>
      <c r="T254" s="11"/>
      <c r="U254" s="65"/>
      <c r="V254" s="65"/>
      <c r="W254" s="11"/>
      <c r="X254" s="65"/>
      <c r="Y254" s="65"/>
      <c r="Z254" s="65"/>
      <c r="AA254" s="65"/>
      <c r="AB254" s="6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65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</row>
    <row r="255" spans="6:128" ht="12.75">
      <c r="F255" s="11"/>
      <c r="G255" s="9">
        <f t="shared" si="64"/>
        <v>252</v>
      </c>
      <c r="H255" s="8">
        <f t="shared" si="60"/>
        <v>156.69839877054034</v>
      </c>
      <c r="I255" s="8">
        <f t="shared" si="62"/>
        <v>-32.33592155403522</v>
      </c>
      <c r="J255" s="8">
        <f t="shared" si="61"/>
        <v>-10.506577808748217</v>
      </c>
      <c r="K255" s="8">
        <f t="shared" si="63"/>
        <v>146.19182096179213</v>
      </c>
      <c r="L255" s="8"/>
      <c r="M255" s="8"/>
      <c r="N255" s="8"/>
      <c r="O255" s="8">
        <v>113</v>
      </c>
      <c r="P255" s="64"/>
      <c r="Q255" s="11"/>
      <c r="R255" s="65"/>
      <c r="S255" s="65"/>
      <c r="T255" s="11"/>
      <c r="U255" s="65"/>
      <c r="V255" s="65"/>
      <c r="W255" s="11"/>
      <c r="X255" s="65"/>
      <c r="Y255" s="65"/>
      <c r="Z255" s="65"/>
      <c r="AA255" s="65"/>
      <c r="AB255" s="6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65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</row>
    <row r="256" spans="6:128" ht="12.75">
      <c r="F256" s="11"/>
      <c r="G256" s="9">
        <f t="shared" si="64"/>
        <v>253</v>
      </c>
      <c r="H256" s="8">
        <f t="shared" si="60"/>
        <v>156.66147032076262</v>
      </c>
      <c r="I256" s="8">
        <f t="shared" si="62"/>
        <v>-32.5143617027432</v>
      </c>
      <c r="J256" s="8">
        <f t="shared" si="61"/>
        <v>-9.940637960573062</v>
      </c>
      <c r="K256" s="8">
        <f t="shared" si="63"/>
        <v>146.72083236018955</v>
      </c>
      <c r="L256" s="8"/>
      <c r="M256" s="8"/>
      <c r="N256" s="8"/>
      <c r="O256" s="8">
        <v>114</v>
      </c>
      <c r="P256" s="64"/>
      <c r="Q256" s="11"/>
      <c r="R256" s="65"/>
      <c r="S256" s="65"/>
      <c r="T256" s="11"/>
      <c r="U256" s="65"/>
      <c r="V256" s="65"/>
      <c r="W256" s="11"/>
      <c r="X256" s="65"/>
      <c r="Y256" s="65"/>
      <c r="Z256" s="65"/>
      <c r="AA256" s="65"/>
      <c r="AB256" s="6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65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</row>
    <row r="257" spans="6:128" ht="12.75">
      <c r="F257" s="11"/>
      <c r="G257" s="9">
        <f t="shared" si="64"/>
        <v>254</v>
      </c>
      <c r="H257" s="8">
        <f t="shared" si="60"/>
        <v>156.62639688258676</v>
      </c>
      <c r="I257" s="8">
        <f t="shared" si="62"/>
        <v>-32.68289766190285</v>
      </c>
      <c r="J257" s="8">
        <f t="shared" si="61"/>
        <v>-9.371670097777962</v>
      </c>
      <c r="K257" s="8">
        <f t="shared" si="63"/>
        <v>147.2547267848088</v>
      </c>
      <c r="L257" s="8"/>
      <c r="M257" s="8"/>
      <c r="N257" s="8"/>
      <c r="O257" s="8">
        <v>115</v>
      </c>
      <c r="P257" s="64"/>
      <c r="Q257" s="11"/>
      <c r="R257" s="65"/>
      <c r="S257" s="65"/>
      <c r="T257" s="11"/>
      <c r="U257" s="65"/>
      <c r="V257" s="65"/>
      <c r="W257" s="11"/>
      <c r="X257" s="65"/>
      <c r="Y257" s="65"/>
      <c r="Z257" s="65"/>
      <c r="AA257" s="65"/>
      <c r="AB257" s="65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65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</row>
    <row r="258" spans="6:128" ht="12.75">
      <c r="F258" s="11"/>
      <c r="G258" s="9">
        <f t="shared" si="64"/>
        <v>255</v>
      </c>
      <c r="H258" s="8">
        <f t="shared" si="60"/>
        <v>156.59322244788436</v>
      </c>
      <c r="I258" s="8">
        <f t="shared" si="62"/>
        <v>-32.84147809382832</v>
      </c>
      <c r="J258" s="8">
        <f t="shared" si="61"/>
        <v>-8.799847533485702</v>
      </c>
      <c r="K258" s="8">
        <f t="shared" si="63"/>
        <v>147.79337491439867</v>
      </c>
      <c r="L258" s="8"/>
      <c r="M258" s="8"/>
      <c r="N258" s="8"/>
      <c r="O258" s="8">
        <v>116</v>
      </c>
      <c r="P258" s="64"/>
      <c r="Q258" s="11"/>
      <c r="R258" s="65"/>
      <c r="S258" s="65"/>
      <c r="T258" s="11"/>
      <c r="U258" s="65"/>
      <c r="V258" s="65"/>
      <c r="W258" s="11"/>
      <c r="X258" s="65"/>
      <c r="Y258" s="65"/>
      <c r="Z258" s="65"/>
      <c r="AA258" s="65"/>
      <c r="AB258" s="6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65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</row>
    <row r="259" spans="6:128" ht="12.75">
      <c r="F259" s="11"/>
      <c r="G259" s="9">
        <f t="shared" si="64"/>
        <v>256</v>
      </c>
      <c r="H259" s="8">
        <f aca="true" t="shared" si="65" ref="H259:H322">SQRT($F$6^2-$F$3^2*(SIN(G259*PI()/180))^2)</f>
        <v>156.5619886541032</v>
      </c>
      <c r="I259" s="8">
        <f t="shared" si="62"/>
        <v>-32.99005469338388</v>
      </c>
      <c r="J259" s="8">
        <f aca="true" t="shared" si="66" ref="J259:J322">$F$3*COS(G259*PI()/180)</f>
        <v>-8.225344450388704</v>
      </c>
      <c r="K259" s="8">
        <f t="shared" si="63"/>
        <v>148.3366442037145</v>
      </c>
      <c r="L259" s="8"/>
      <c r="M259" s="8"/>
      <c r="N259" s="8"/>
      <c r="O259" s="8">
        <v>117</v>
      </c>
      <c r="P259" s="64"/>
      <c r="Q259" s="11"/>
      <c r="R259" s="65"/>
      <c r="S259" s="65"/>
      <c r="T259" s="11"/>
      <c r="U259" s="65"/>
      <c r="V259" s="65"/>
      <c r="W259" s="11"/>
      <c r="X259" s="65"/>
      <c r="Y259" s="65"/>
      <c r="Z259" s="65"/>
      <c r="AA259" s="65"/>
      <c r="AB259" s="6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65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</row>
    <row r="260" spans="6:128" ht="12.75">
      <c r="F260" s="11"/>
      <c r="G260" s="9">
        <f t="shared" si="64"/>
        <v>257</v>
      </c>
      <c r="H260" s="8">
        <f t="shared" si="65"/>
        <v>156.53273472740162</v>
      </c>
      <c r="I260" s="8">
        <f aca="true" t="shared" si="67" ref="I260:I323">$F$3*SIN(G260*PI()/180)</f>
        <v>-33.12858220269799</v>
      </c>
      <c r="J260" s="8">
        <f t="shared" si="66"/>
        <v>-7.648335847691419</v>
      </c>
      <c r="K260" s="8">
        <f aca="true" t="shared" si="68" ref="K260:K323">H260+J260</f>
        <v>148.8843988797102</v>
      </c>
      <c r="L260" s="8"/>
      <c r="M260" s="8"/>
      <c r="N260" s="8"/>
      <c r="O260" s="8">
        <v>118</v>
      </c>
      <c r="P260" s="64"/>
      <c r="Q260" s="11"/>
      <c r="R260" s="65"/>
      <c r="S260" s="65"/>
      <c r="T260" s="11"/>
      <c r="U260" s="65"/>
      <c r="V260" s="65"/>
      <c r="W260" s="11"/>
      <c r="X260" s="65"/>
      <c r="Y260" s="65"/>
      <c r="Z260" s="65"/>
      <c r="AA260" s="65"/>
      <c r="AB260" s="6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65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</row>
    <row r="261" spans="6:128" ht="12.75">
      <c r="F261" s="11"/>
      <c r="G261" s="9">
        <f aca="true" t="shared" si="69" ref="G261:G324">G260+1</f>
        <v>258</v>
      </c>
      <c r="H261" s="8">
        <f t="shared" si="65"/>
        <v>156.50549742894842</v>
      </c>
      <c r="I261" s="8">
        <f t="shared" si="67"/>
        <v>-33.257018424949386</v>
      </c>
      <c r="J261" s="8">
        <f t="shared" si="66"/>
        <v>-7.068997487803832</v>
      </c>
      <c r="K261" s="8">
        <f t="shared" si="68"/>
        <v>149.43649994114458</v>
      </c>
      <c r="L261" s="8"/>
      <c r="M261" s="8"/>
      <c r="N261" s="8"/>
      <c r="O261" s="8">
        <v>119</v>
      </c>
      <c r="P261" s="64"/>
      <c r="Q261" s="11"/>
      <c r="R261" s="65"/>
      <c r="S261" s="65"/>
      <c r="T261" s="11"/>
      <c r="U261" s="65"/>
      <c r="V261" s="65"/>
      <c r="W261" s="11"/>
      <c r="X261" s="65"/>
      <c r="Y261" s="65"/>
      <c r="Z261" s="65"/>
      <c r="AA261" s="65"/>
      <c r="AB261" s="6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65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</row>
    <row r="262" spans="6:128" ht="12.75">
      <c r="F262" s="11"/>
      <c r="G262" s="9">
        <f t="shared" si="69"/>
        <v>259</v>
      </c>
      <c r="H262" s="8">
        <f t="shared" si="65"/>
        <v>156.48031100448515</v>
      </c>
      <c r="I262" s="8">
        <f t="shared" si="67"/>
        <v>-33.375324237220575</v>
      </c>
      <c r="J262" s="8">
        <f t="shared" si="66"/>
        <v>-6.487505842802546</v>
      </c>
      <c r="K262" s="8">
        <f t="shared" si="68"/>
        <v>149.9928051616826</v>
      </c>
      <c r="L262" s="8"/>
      <c r="M262" s="8"/>
      <c r="N262" s="8"/>
      <c r="O262" s="8">
        <v>120</v>
      </c>
      <c r="P262" s="64"/>
      <c r="Q262" s="11"/>
      <c r="R262" s="65"/>
      <c r="S262" s="65"/>
      <c r="T262" s="11"/>
      <c r="U262" s="65"/>
      <c r="V262" s="65"/>
      <c r="W262" s="11"/>
      <c r="X262" s="65"/>
      <c r="Y262" s="65"/>
      <c r="Z262" s="65"/>
      <c r="AA262" s="65"/>
      <c r="AB262" s="65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65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</row>
    <row r="263" spans="6:128" ht="12.75">
      <c r="F263" s="11"/>
      <c r="G263" s="9">
        <f t="shared" si="69"/>
        <v>260</v>
      </c>
      <c r="H263" s="8">
        <f t="shared" si="65"/>
        <v>156.45720713724165</v>
      </c>
      <c r="I263" s="8">
        <f t="shared" si="67"/>
        <v>-33.48346360241507</v>
      </c>
      <c r="J263" s="8">
        <f t="shared" si="66"/>
        <v>-5.904038040675632</v>
      </c>
      <c r="K263" s="8">
        <f t="shared" si="68"/>
        <v>150.55316909656602</v>
      </c>
      <c r="L263" s="8"/>
      <c r="M263" s="8"/>
      <c r="N263" s="8"/>
      <c r="O263" s="8">
        <v>121</v>
      </c>
      <c r="P263" s="64"/>
      <c r="Q263" s="11"/>
      <c r="R263" s="65"/>
      <c r="S263" s="65"/>
      <c r="T263" s="11"/>
      <c r="U263" s="65"/>
      <c r="V263" s="65"/>
      <c r="W263" s="11"/>
      <c r="X263" s="65"/>
      <c r="Y263" s="65"/>
      <c r="Z263" s="65"/>
      <c r="AA263" s="65"/>
      <c r="AB263" s="6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65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</row>
    <row r="264" spans="6:128" ht="12.75">
      <c r="F264" s="11"/>
      <c r="G264" s="9">
        <f t="shared" si="69"/>
        <v>261</v>
      </c>
      <c r="H264" s="8">
        <f t="shared" si="65"/>
        <v>156.43621490429064</v>
      </c>
      <c r="I264" s="8">
        <f t="shared" si="67"/>
        <v>-33.58140358023468</v>
      </c>
      <c r="J264" s="8">
        <f t="shared" si="66"/>
        <v>-5.3187718113678555</v>
      </c>
      <c r="K264" s="8">
        <f t="shared" si="68"/>
        <v>151.11744309292277</v>
      </c>
      <c r="L264" s="8"/>
      <c r="M264" s="8"/>
      <c r="N264" s="8"/>
      <c r="O264" s="8">
        <v>122</v>
      </c>
      <c r="P264" s="64"/>
      <c r="Q264" s="11"/>
      <c r="R264" s="65"/>
      <c r="S264" s="65"/>
      <c r="T264" s="11"/>
      <c r="U264" s="65"/>
      <c r="V264" s="65"/>
      <c r="W264" s="11"/>
      <c r="X264" s="65"/>
      <c r="Y264" s="65"/>
      <c r="Z264" s="65"/>
      <c r="AA264" s="65"/>
      <c r="AB264" s="6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65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</row>
    <row r="265" spans="6:128" ht="12.75">
      <c r="F265" s="11"/>
      <c r="G265" s="9">
        <f t="shared" si="69"/>
        <v>262</v>
      </c>
      <c r="H265" s="8">
        <f t="shared" si="65"/>
        <v>156.417360736421</v>
      </c>
      <c r="I265" s="8">
        <f t="shared" si="67"/>
        <v>-33.669114337213394</v>
      </c>
      <c r="J265" s="8">
        <f t="shared" si="66"/>
        <v>-4.7318854326422075</v>
      </c>
      <c r="K265" s="8">
        <f t="shared" si="68"/>
        <v>151.6854753037788</v>
      </c>
      <c r="L265" s="8"/>
      <c r="M265" s="8"/>
      <c r="N265" s="8"/>
      <c r="O265" s="8">
        <v>123</v>
      </c>
      <c r="P265" s="64"/>
      <c r="Q265" s="11"/>
      <c r="R265" s="65"/>
      <c r="S265" s="65"/>
      <c r="T265" s="11"/>
      <c r="U265" s="65"/>
      <c r="V265" s="65"/>
      <c r="W265" s="11"/>
      <c r="X265" s="65"/>
      <c r="Y265" s="65"/>
      <c r="Z265" s="65"/>
      <c r="AA265" s="65"/>
      <c r="AB265" s="6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65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</row>
    <row r="266" spans="6:128" ht="12.75">
      <c r="F266" s="11"/>
      <c r="G266" s="9">
        <f t="shared" si="69"/>
        <v>263</v>
      </c>
      <c r="H266" s="8">
        <f t="shared" si="65"/>
        <v>156.40066838160402</v>
      </c>
      <c r="I266" s="8">
        <f t="shared" si="67"/>
        <v>-33.74656915580495</v>
      </c>
      <c r="J266" s="8">
        <f t="shared" si="66"/>
        <v>-4.1435576757750034</v>
      </c>
      <c r="K266" s="8">
        <f t="shared" si="68"/>
        <v>152.257110705829</v>
      </c>
      <c r="L266" s="8"/>
      <c r="M266" s="8"/>
      <c r="N266" s="8"/>
      <c r="O266" s="8">
        <v>124</v>
      </c>
      <c r="P266" s="64"/>
      <c r="Q266" s="11"/>
      <c r="R266" s="65"/>
      <c r="S266" s="65"/>
      <c r="T266" s="11"/>
      <c r="U266" s="65"/>
      <c r="V266" s="65"/>
      <c r="W266" s="11"/>
      <c r="X266" s="65"/>
      <c r="Y266" s="65"/>
      <c r="Z266" s="65"/>
      <c r="AA266" s="65"/>
      <c r="AB266" s="6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65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</row>
    <row r="267" spans="6:128" ht="12.75">
      <c r="F267" s="11"/>
      <c r="G267" s="9">
        <f t="shared" si="69"/>
        <v>264</v>
      </c>
      <c r="H267" s="8">
        <f t="shared" si="65"/>
        <v>156.3861588721197</v>
      </c>
      <c r="I267" s="8">
        <f t="shared" si="67"/>
        <v>-33.8137444425213</v>
      </c>
      <c r="J267" s="8">
        <f t="shared" si="66"/>
        <v>-3.553967751100214</v>
      </c>
      <c r="K267" s="8">
        <f t="shared" si="68"/>
        <v>152.8321911210195</v>
      </c>
      <c r="L267" s="8"/>
      <c r="M267" s="8"/>
      <c r="N267" s="8"/>
      <c r="O267" s="8">
        <v>125</v>
      </c>
      <c r="P267" s="64"/>
      <c r="Q267" s="11"/>
      <c r="R267" s="65"/>
      <c r="S267" s="65"/>
      <c r="T267" s="11"/>
      <c r="U267" s="65"/>
      <c r="V267" s="65"/>
      <c r="W267" s="11"/>
      <c r="X267" s="65"/>
      <c r="Y267" s="65"/>
      <c r="Z267" s="65"/>
      <c r="AA267" s="65"/>
      <c r="AB267" s="6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65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</row>
    <row r="268" spans="6:128" ht="12.75">
      <c r="F268" s="11"/>
      <c r="G268" s="9">
        <f t="shared" si="69"/>
        <v>265</v>
      </c>
      <c r="H268" s="8">
        <f t="shared" si="65"/>
        <v>156.37385049540393</v>
      </c>
      <c r="I268" s="8">
        <f t="shared" si="67"/>
        <v>-33.87061973511935</v>
      </c>
      <c r="J268" s="8">
        <f t="shared" si="66"/>
        <v>-2.9632952534203802</v>
      </c>
      <c r="K268" s="8">
        <f t="shared" si="68"/>
        <v>153.41055524198356</v>
      </c>
      <c r="L268" s="8"/>
      <c r="M268" s="8"/>
      <c r="N268" s="8"/>
      <c r="O268" s="8">
        <v>126</v>
      </c>
      <c r="P268" s="64"/>
      <c r="Q268" s="11"/>
      <c r="R268" s="65"/>
      <c r="S268" s="65"/>
      <c r="T268" s="11"/>
      <c r="U268" s="65"/>
      <c r="V268" s="65"/>
      <c r="W268" s="11"/>
      <c r="X268" s="65"/>
      <c r="Y268" s="65"/>
      <c r="Z268" s="65"/>
      <c r="AA268" s="65"/>
      <c r="AB268" s="6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65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</row>
    <row r="269" spans="6:128" ht="12.75">
      <c r="F269" s="11"/>
      <c r="G269" s="9">
        <f t="shared" si="69"/>
        <v>266</v>
      </c>
      <c r="H269" s="8">
        <f t="shared" si="65"/>
        <v>156.36375876867174</v>
      </c>
      <c r="I269" s="8">
        <f t="shared" si="67"/>
        <v>-33.917177708834025</v>
      </c>
      <c r="J269" s="8">
        <f t="shared" si="66"/>
        <v>-2.37172010730027</v>
      </c>
      <c r="K269" s="8">
        <f t="shared" si="68"/>
        <v>153.99203866137148</v>
      </c>
      <c r="L269" s="8"/>
      <c r="M269" s="8"/>
      <c r="N269" s="8"/>
      <c r="O269" s="8">
        <v>127</v>
      </c>
      <c r="P269" s="64"/>
      <c r="Q269" s="11"/>
      <c r="R269" s="65"/>
      <c r="S269" s="65"/>
      <c r="T269" s="11"/>
      <c r="U269" s="65"/>
      <c r="V269" s="65"/>
      <c r="W269" s="11"/>
      <c r="X269" s="65"/>
      <c r="Y269" s="65"/>
      <c r="Z269" s="65"/>
      <c r="AA269" s="65"/>
      <c r="AB269" s="6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65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</row>
    <row r="270" spans="6:128" ht="12.75">
      <c r="F270" s="11"/>
      <c r="G270" s="9">
        <f t="shared" si="69"/>
        <v>267</v>
      </c>
      <c r="H270" s="8">
        <f t="shared" si="65"/>
        <v>156.35589641736297</v>
      </c>
      <c r="I270" s="8">
        <f t="shared" si="67"/>
        <v>-33.95340418165551</v>
      </c>
      <c r="J270" s="8">
        <f t="shared" si="66"/>
        <v>-1.7794225122601064</v>
      </c>
      <c r="K270" s="8">
        <f t="shared" si="68"/>
        <v>154.57647390510286</v>
      </c>
      <c r="L270" s="8"/>
      <c r="M270" s="8"/>
      <c r="N270" s="8"/>
      <c r="O270" s="8">
        <v>128</v>
      </c>
      <c r="P270" s="64"/>
      <c r="Q270" s="11"/>
      <c r="R270" s="65"/>
      <c r="S270" s="65"/>
      <c r="T270" s="11"/>
      <c r="U270" s="65"/>
      <c r="V270" s="65"/>
      <c r="W270" s="11"/>
      <c r="X270" s="65"/>
      <c r="Y270" s="65"/>
      <c r="Z270" s="65"/>
      <c r="AA270" s="65"/>
      <c r="AB270" s="6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65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</row>
    <row r="271" spans="6:128" ht="12.75">
      <c r="F271" s="11"/>
      <c r="G271" s="9">
        <f t="shared" si="69"/>
        <v>268</v>
      </c>
      <c r="H271" s="8">
        <f t="shared" si="65"/>
        <v>156.35027335745153</v>
      </c>
      <c r="I271" s="8">
        <f t="shared" si="67"/>
        <v>-33.97928811864925</v>
      </c>
      <c r="J271" s="8">
        <f t="shared" si="66"/>
        <v>-1.1865828878850562</v>
      </c>
      <c r="K271" s="8">
        <f t="shared" si="68"/>
        <v>155.16369046956646</v>
      </c>
      <c r="L271" s="8"/>
      <c r="M271" s="8"/>
      <c r="N271" s="8"/>
      <c r="O271" s="8">
        <v>129</v>
      </c>
      <c r="P271" s="64"/>
      <c r="Q271" s="11"/>
      <c r="R271" s="65"/>
      <c r="S271" s="65"/>
      <c r="T271" s="11"/>
      <c r="U271" s="65"/>
      <c r="V271" s="65"/>
      <c r="W271" s="11"/>
      <c r="X271" s="65"/>
      <c r="Y271" s="65"/>
      <c r="Z271" s="65"/>
      <c r="AA271" s="65"/>
      <c r="AB271" s="65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65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</row>
    <row r="272" spans="6:128" ht="12.75">
      <c r="F272" s="11"/>
      <c r="G272" s="9">
        <f t="shared" si="69"/>
        <v>269</v>
      </c>
      <c r="H272" s="8">
        <f t="shared" si="65"/>
        <v>156.34689668165134</v>
      </c>
      <c r="I272" s="8">
        <f t="shared" si="67"/>
        <v>-33.9948216353173</v>
      </c>
      <c r="J272" s="8">
        <f t="shared" si="66"/>
        <v>-0.593381818867639</v>
      </c>
      <c r="K272" s="8">
        <f t="shared" si="68"/>
        <v>155.7535148627837</v>
      </c>
      <c r="L272" s="8"/>
      <c r="M272" s="8"/>
      <c r="N272" s="8"/>
      <c r="O272" s="8">
        <v>130</v>
      </c>
      <c r="P272" s="64"/>
      <c r="Q272" s="11"/>
      <c r="R272" s="65"/>
      <c r="S272" s="65"/>
      <c r="T272" s="11"/>
      <c r="U272" s="65"/>
      <c r="V272" s="65"/>
      <c r="W272" s="11"/>
      <c r="X272" s="65"/>
      <c r="Y272" s="65"/>
      <c r="Z272" s="65"/>
      <c r="AA272" s="65"/>
      <c r="AB272" s="6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65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</row>
    <row r="273" spans="6:128" ht="12.75">
      <c r="F273" s="11"/>
      <c r="G273" s="9">
        <f t="shared" si="69"/>
        <v>270</v>
      </c>
      <c r="H273" s="8">
        <f t="shared" si="65"/>
        <v>156.3457706495446</v>
      </c>
      <c r="I273" s="8">
        <f t="shared" si="67"/>
        <v>-34</v>
      </c>
      <c r="J273" s="8">
        <f t="shared" si="66"/>
        <v>-6.248257120033962E-15</v>
      </c>
      <c r="K273" s="8">
        <f t="shared" si="68"/>
        <v>156.3457706495446</v>
      </c>
      <c r="L273" s="8"/>
      <c r="M273" s="8"/>
      <c r="N273" s="8"/>
      <c r="O273" s="8">
        <v>129</v>
      </c>
      <c r="P273" s="64"/>
      <c r="Q273" s="11"/>
      <c r="R273" s="65"/>
      <c r="S273" s="65"/>
      <c r="T273" s="11"/>
      <c r="U273" s="65"/>
      <c r="V273" s="65"/>
      <c r="W273" s="11"/>
      <c r="X273" s="65"/>
      <c r="Y273" s="65"/>
      <c r="Z273" s="65"/>
      <c r="AA273" s="65"/>
      <c r="AB273" s="6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65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</row>
    <row r="274" spans="6:128" ht="12.75">
      <c r="F274" s="11"/>
      <c r="G274" s="9">
        <f t="shared" si="69"/>
        <v>271</v>
      </c>
      <c r="H274" s="8">
        <f t="shared" si="65"/>
        <v>156.34689668165134</v>
      </c>
      <c r="I274" s="8">
        <f t="shared" si="67"/>
        <v>-33.9948216353173</v>
      </c>
      <c r="J274" s="8">
        <f t="shared" si="66"/>
        <v>0.5933818188676264</v>
      </c>
      <c r="K274" s="8">
        <f t="shared" si="68"/>
        <v>156.94027850051896</v>
      </c>
      <c r="L274" s="8"/>
      <c r="M274" s="8"/>
      <c r="N274" s="8"/>
      <c r="O274" s="8">
        <v>128</v>
      </c>
      <c r="P274" s="64"/>
      <c r="Q274" s="11"/>
      <c r="R274" s="65"/>
      <c r="S274" s="65"/>
      <c r="T274" s="11"/>
      <c r="U274" s="65"/>
      <c r="V274" s="65"/>
      <c r="W274" s="11"/>
      <c r="X274" s="65"/>
      <c r="Y274" s="65"/>
      <c r="Z274" s="65"/>
      <c r="AA274" s="65"/>
      <c r="AB274" s="6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65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</row>
    <row r="275" spans="6:128" ht="12.75">
      <c r="F275" s="11"/>
      <c r="G275" s="9">
        <f t="shared" si="69"/>
        <v>272</v>
      </c>
      <c r="H275" s="8">
        <f t="shared" si="65"/>
        <v>156.35027335745153</v>
      </c>
      <c r="I275" s="8">
        <f t="shared" si="67"/>
        <v>-33.97928811864926</v>
      </c>
      <c r="J275" s="8">
        <f t="shared" si="66"/>
        <v>1.1865828878850435</v>
      </c>
      <c r="K275" s="8">
        <f t="shared" si="68"/>
        <v>157.53685624533657</v>
      </c>
      <c r="L275" s="8"/>
      <c r="M275" s="8"/>
      <c r="N275" s="8"/>
      <c r="O275" s="8">
        <v>127</v>
      </c>
      <c r="P275" s="64"/>
      <c r="Q275" s="11"/>
      <c r="R275" s="65"/>
      <c r="S275" s="65"/>
      <c r="T275" s="11"/>
      <c r="U275" s="65"/>
      <c r="V275" s="65"/>
      <c r="W275" s="11"/>
      <c r="X275" s="65"/>
      <c r="Y275" s="65"/>
      <c r="Z275" s="65"/>
      <c r="AA275" s="65"/>
      <c r="AB275" s="6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65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</row>
    <row r="276" spans="6:128" ht="12.75">
      <c r="F276" s="11"/>
      <c r="G276" s="9">
        <f t="shared" si="69"/>
        <v>273</v>
      </c>
      <c r="H276" s="8">
        <f t="shared" si="65"/>
        <v>156.35589641736297</v>
      </c>
      <c r="I276" s="8">
        <f t="shared" si="67"/>
        <v>-33.95340418165551</v>
      </c>
      <c r="J276" s="8">
        <f t="shared" si="66"/>
        <v>1.7794225122600942</v>
      </c>
      <c r="K276" s="8">
        <f t="shared" si="68"/>
        <v>158.13531892962305</v>
      </c>
      <c r="L276" s="8"/>
      <c r="M276" s="8"/>
      <c r="N276" s="8"/>
      <c r="O276" s="8">
        <v>126</v>
      </c>
      <c r="P276" s="64"/>
      <c r="Q276" s="11"/>
      <c r="R276" s="65"/>
      <c r="S276" s="65"/>
      <c r="T276" s="11"/>
      <c r="U276" s="65"/>
      <c r="V276" s="65"/>
      <c r="W276" s="11"/>
      <c r="X276" s="65"/>
      <c r="Y276" s="65"/>
      <c r="Z276" s="65"/>
      <c r="AA276" s="65"/>
      <c r="AB276" s="6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65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</row>
    <row r="277" spans="6:128" ht="12.75">
      <c r="F277" s="11"/>
      <c r="G277" s="9">
        <f t="shared" si="69"/>
        <v>274</v>
      </c>
      <c r="H277" s="8">
        <f t="shared" si="65"/>
        <v>156.36375876867174</v>
      </c>
      <c r="I277" s="8">
        <f t="shared" si="67"/>
        <v>-33.917177708834025</v>
      </c>
      <c r="J277" s="8">
        <f t="shared" si="66"/>
        <v>2.3717201073002574</v>
      </c>
      <c r="K277" s="8">
        <f t="shared" si="68"/>
        <v>158.735478875972</v>
      </c>
      <c r="L277" s="8"/>
      <c r="M277" s="8"/>
      <c r="N277" s="8"/>
      <c r="O277" s="8">
        <v>125</v>
      </c>
      <c r="P277" s="64"/>
      <c r="Q277" s="11"/>
      <c r="R277" s="65"/>
      <c r="S277" s="65"/>
      <c r="T277" s="11"/>
      <c r="U277" s="65"/>
      <c r="V277" s="65"/>
      <c r="W277" s="11"/>
      <c r="X277" s="65"/>
      <c r="Y277" s="65"/>
      <c r="Z277" s="65"/>
      <c r="AA277" s="65"/>
      <c r="AB277" s="6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65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</row>
    <row r="278" spans="6:128" ht="12.75">
      <c r="F278" s="11"/>
      <c r="G278" s="9">
        <f t="shared" si="69"/>
        <v>275</v>
      </c>
      <c r="H278" s="8">
        <f t="shared" si="65"/>
        <v>156.37385049540393</v>
      </c>
      <c r="I278" s="8">
        <f t="shared" si="67"/>
        <v>-33.87061973511935</v>
      </c>
      <c r="J278" s="8">
        <f t="shared" si="66"/>
        <v>2.9632952534203683</v>
      </c>
      <c r="K278" s="8">
        <f t="shared" si="68"/>
        <v>159.3371457488243</v>
      </c>
      <c r="L278" s="8"/>
      <c r="M278" s="8"/>
      <c r="N278" s="8"/>
      <c r="O278" s="8">
        <v>124</v>
      </c>
      <c r="P278" s="64"/>
      <c r="Q278" s="11"/>
      <c r="R278" s="65"/>
      <c r="S278" s="65"/>
      <c r="T278" s="11"/>
      <c r="U278" s="65"/>
      <c r="V278" s="65"/>
      <c r="W278" s="11"/>
      <c r="X278" s="65"/>
      <c r="Y278" s="65"/>
      <c r="Z278" s="65"/>
      <c r="AA278" s="65"/>
      <c r="AB278" s="6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65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</row>
    <row r="279" spans="6:128" ht="12.75">
      <c r="F279" s="11"/>
      <c r="G279" s="9">
        <f t="shared" si="69"/>
        <v>276</v>
      </c>
      <c r="H279" s="8">
        <f t="shared" si="65"/>
        <v>156.3861588721197</v>
      </c>
      <c r="I279" s="8">
        <f t="shared" si="67"/>
        <v>-33.8137444425213</v>
      </c>
      <c r="J279" s="8">
        <f t="shared" si="66"/>
        <v>3.5539677511002017</v>
      </c>
      <c r="K279" s="8">
        <f t="shared" si="68"/>
        <v>159.9401266232199</v>
      </c>
      <c r="L279" s="8"/>
      <c r="M279" s="8"/>
      <c r="N279" s="8"/>
      <c r="O279" s="8">
        <v>123</v>
      </c>
      <c r="P279" s="64"/>
      <c r="Q279" s="11"/>
      <c r="R279" s="65"/>
      <c r="S279" s="65"/>
      <c r="T279" s="11"/>
      <c r="U279" s="65"/>
      <c r="V279" s="65"/>
      <c r="W279" s="11"/>
      <c r="X279" s="65"/>
      <c r="Y279" s="65"/>
      <c r="Z279" s="65"/>
      <c r="AA279" s="65"/>
      <c r="AB279" s="6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65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</row>
    <row r="280" spans="6:128" ht="12.75">
      <c r="F280" s="11"/>
      <c r="G280" s="9">
        <f t="shared" si="69"/>
        <v>277</v>
      </c>
      <c r="H280" s="8">
        <f t="shared" si="65"/>
        <v>156.40066838160402</v>
      </c>
      <c r="I280" s="8">
        <f t="shared" si="67"/>
        <v>-33.74656915580495</v>
      </c>
      <c r="J280" s="8">
        <f t="shared" si="66"/>
        <v>4.143557675775021</v>
      </c>
      <c r="K280" s="8">
        <f t="shared" si="68"/>
        <v>160.54422605737903</v>
      </c>
      <c r="L280" s="8"/>
      <c r="M280" s="8"/>
      <c r="N280" s="8"/>
      <c r="O280" s="8">
        <v>122</v>
      </c>
      <c r="P280" s="64"/>
      <c r="Q280" s="11"/>
      <c r="R280" s="65"/>
      <c r="S280" s="65"/>
      <c r="T280" s="11"/>
      <c r="U280" s="65"/>
      <c r="V280" s="65"/>
      <c r="W280" s="11"/>
      <c r="X280" s="65"/>
      <c r="Y280" s="65"/>
      <c r="Z280" s="65"/>
      <c r="AA280" s="65"/>
      <c r="AB280" s="6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65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</row>
    <row r="281" spans="6:128" ht="12.75">
      <c r="F281" s="11"/>
      <c r="G281" s="9">
        <f t="shared" si="69"/>
        <v>278</v>
      </c>
      <c r="H281" s="8">
        <f t="shared" si="65"/>
        <v>156.417360736421</v>
      </c>
      <c r="I281" s="8">
        <f t="shared" si="67"/>
        <v>-33.669114337213394</v>
      </c>
      <c r="J281" s="8">
        <f t="shared" si="66"/>
        <v>4.731885432642226</v>
      </c>
      <c r="K281" s="8">
        <f t="shared" si="68"/>
        <v>161.14924616906322</v>
      </c>
      <c r="L281" s="8"/>
      <c r="M281" s="8"/>
      <c r="N281" s="8"/>
      <c r="O281" s="8">
        <v>121</v>
      </c>
      <c r="P281" s="64"/>
      <c r="Q281" s="11"/>
      <c r="R281" s="65"/>
      <c r="S281" s="65"/>
      <c r="T281" s="11"/>
      <c r="U281" s="65"/>
      <c r="V281" s="65"/>
      <c r="W281" s="11"/>
      <c r="X281" s="65"/>
      <c r="Y281" s="65"/>
      <c r="Z281" s="65"/>
      <c r="AA281" s="65"/>
      <c r="AB281" s="6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65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</row>
    <row r="282" spans="6:128" ht="12.75">
      <c r="F282" s="11"/>
      <c r="G282" s="9">
        <f t="shared" si="69"/>
        <v>279</v>
      </c>
      <c r="H282" s="8">
        <f t="shared" si="65"/>
        <v>156.43621490429064</v>
      </c>
      <c r="I282" s="8">
        <f t="shared" si="67"/>
        <v>-33.581403580234685</v>
      </c>
      <c r="J282" s="8">
        <f t="shared" si="66"/>
        <v>5.318771811367843</v>
      </c>
      <c r="K282" s="8">
        <f t="shared" si="68"/>
        <v>161.75498671565848</v>
      </c>
      <c r="L282" s="8"/>
      <c r="M282" s="8"/>
      <c r="N282" s="8"/>
      <c r="O282" s="8">
        <v>120</v>
      </c>
      <c r="P282" s="64"/>
      <c r="Q282" s="11"/>
      <c r="R282" s="65"/>
      <c r="S282" s="65"/>
      <c r="T282" s="11"/>
      <c r="U282" s="65"/>
      <c r="V282" s="65"/>
      <c r="W282" s="11"/>
      <c r="X282" s="65"/>
      <c r="Y282" s="65"/>
      <c r="Z282" s="65"/>
      <c r="AA282" s="65"/>
      <c r="AB282" s="65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65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</row>
    <row r="283" spans="6:128" ht="12.75">
      <c r="F283" s="11"/>
      <c r="G283" s="9">
        <f t="shared" si="69"/>
        <v>280</v>
      </c>
      <c r="H283" s="8">
        <f t="shared" si="65"/>
        <v>156.45720713724165</v>
      </c>
      <c r="I283" s="8">
        <f t="shared" si="67"/>
        <v>-33.48346360241508</v>
      </c>
      <c r="J283" s="8">
        <f t="shared" si="66"/>
        <v>5.904038040675619</v>
      </c>
      <c r="K283" s="8">
        <f t="shared" si="68"/>
        <v>162.36124517791728</v>
      </c>
      <c r="L283" s="8"/>
      <c r="M283" s="8"/>
      <c r="N283" s="8"/>
      <c r="O283" s="8">
        <v>119</v>
      </c>
      <c r="P283" s="64"/>
      <c r="Q283" s="11"/>
      <c r="R283" s="65"/>
      <c r="S283" s="65"/>
      <c r="T283" s="11"/>
      <c r="U283" s="65"/>
      <c r="V283" s="65"/>
      <c r="W283" s="11"/>
      <c r="X283" s="65"/>
      <c r="Y283" s="65"/>
      <c r="Z283" s="65"/>
      <c r="AA283" s="65"/>
      <c r="AB283" s="6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65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</row>
    <row r="284" spans="6:128" ht="12.75">
      <c r="F284" s="11"/>
      <c r="G284" s="9">
        <f t="shared" si="69"/>
        <v>281</v>
      </c>
      <c r="H284" s="8">
        <f t="shared" si="65"/>
        <v>156.48031100448515</v>
      </c>
      <c r="I284" s="8">
        <f t="shared" si="67"/>
        <v>-33.37532423722058</v>
      </c>
      <c r="J284" s="8">
        <f t="shared" si="66"/>
        <v>6.487505842802505</v>
      </c>
      <c r="K284" s="8">
        <f t="shared" si="68"/>
        <v>162.96781684728765</v>
      </c>
      <c r="L284" s="8"/>
      <c r="M284" s="8"/>
      <c r="N284" s="8"/>
      <c r="O284" s="8">
        <v>118</v>
      </c>
      <c r="P284" s="64"/>
      <c r="Q284" s="11"/>
      <c r="R284" s="65"/>
      <c r="S284" s="65"/>
      <c r="T284" s="11"/>
      <c r="U284" s="65"/>
      <c r="V284" s="65"/>
      <c r="W284" s="11"/>
      <c r="X284" s="65"/>
      <c r="Y284" s="65"/>
      <c r="Z284" s="65"/>
      <c r="AA284" s="65"/>
      <c r="AB284" s="6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65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</row>
    <row r="285" spans="6:128" ht="12.75">
      <c r="F285" s="11"/>
      <c r="G285" s="9">
        <f t="shared" si="69"/>
        <v>282</v>
      </c>
      <c r="H285" s="8">
        <f t="shared" si="65"/>
        <v>156.50549742894842</v>
      </c>
      <c r="I285" s="8">
        <f t="shared" si="67"/>
        <v>-33.2570184249494</v>
      </c>
      <c r="J285" s="8">
        <f t="shared" si="66"/>
        <v>7.068997487803792</v>
      </c>
      <c r="K285" s="8">
        <f t="shared" si="68"/>
        <v>163.5744949167522</v>
      </c>
      <c r="L285" s="8"/>
      <c r="M285" s="8"/>
      <c r="N285" s="8"/>
      <c r="O285" s="8">
        <v>117</v>
      </c>
      <c r="P285" s="64"/>
      <c r="Q285" s="11"/>
      <c r="R285" s="65"/>
      <c r="S285" s="65"/>
      <c r="T285" s="11"/>
      <c r="U285" s="65"/>
      <c r="V285" s="65"/>
      <c r="W285" s="11"/>
      <c r="X285" s="65"/>
      <c r="Y285" s="65"/>
      <c r="Z285" s="65"/>
      <c r="AA285" s="65"/>
      <c r="AB285" s="65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65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</row>
    <row r="286" spans="6:128" ht="12.75">
      <c r="F286" s="11"/>
      <c r="G286" s="9">
        <f t="shared" si="69"/>
        <v>283</v>
      </c>
      <c r="H286" s="8">
        <f t="shared" si="65"/>
        <v>156.53273472740162</v>
      </c>
      <c r="I286" s="8">
        <f t="shared" si="67"/>
        <v>-33.128582202698</v>
      </c>
      <c r="J286" s="8">
        <f t="shared" si="66"/>
        <v>7.648335847691407</v>
      </c>
      <c r="K286" s="8">
        <f t="shared" si="68"/>
        <v>164.18107057509303</v>
      </c>
      <c r="L286" s="8"/>
      <c r="M286" s="8"/>
      <c r="N286" s="8"/>
      <c r="O286" s="8">
        <v>116</v>
      </c>
      <c r="P286" s="64"/>
      <c r="Q286" s="11"/>
      <c r="R286" s="65"/>
      <c r="S286" s="65"/>
      <c r="T286" s="11"/>
      <c r="U286" s="65"/>
      <c r="V286" s="65"/>
      <c r="W286" s="11"/>
      <c r="X286" s="65"/>
      <c r="Y286" s="65"/>
      <c r="Z286" s="65"/>
      <c r="AA286" s="65"/>
      <c r="AB286" s="65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65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</row>
    <row r="287" spans="6:128" ht="12.75">
      <c r="F287" s="11"/>
      <c r="G287" s="9">
        <f t="shared" si="69"/>
        <v>284</v>
      </c>
      <c r="H287" s="8">
        <f t="shared" si="65"/>
        <v>156.5619886541032</v>
      </c>
      <c r="I287" s="8">
        <f t="shared" si="67"/>
        <v>-32.99005469338388</v>
      </c>
      <c r="J287" s="8">
        <f t="shared" si="66"/>
        <v>8.225344450388693</v>
      </c>
      <c r="K287" s="8">
        <f t="shared" si="68"/>
        <v>164.7873331044919</v>
      </c>
      <c r="L287" s="8"/>
      <c r="M287" s="8"/>
      <c r="N287" s="8"/>
      <c r="O287" s="8">
        <v>115</v>
      </c>
      <c r="P287" s="64"/>
      <c r="Q287" s="11"/>
      <c r="R287" s="65"/>
      <c r="S287" s="65"/>
      <c r="T287" s="11"/>
      <c r="U287" s="65"/>
      <c r="V287" s="65"/>
      <c r="W287" s="11"/>
      <c r="X287" s="65"/>
      <c r="Y287" s="65"/>
      <c r="Z287" s="65"/>
      <c r="AA287" s="65"/>
      <c r="AB287" s="6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65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</row>
    <row r="288" spans="6:128" ht="12.75">
      <c r="F288" s="11"/>
      <c r="G288" s="9">
        <f t="shared" si="69"/>
        <v>285</v>
      </c>
      <c r="H288" s="8">
        <f t="shared" si="65"/>
        <v>156.59322244788436</v>
      </c>
      <c r="I288" s="8">
        <f t="shared" si="67"/>
        <v>-32.84147809382832</v>
      </c>
      <c r="J288" s="8">
        <f t="shared" si="66"/>
        <v>8.799847533485718</v>
      </c>
      <c r="K288" s="8">
        <f t="shared" si="68"/>
        <v>165.39306998137008</v>
      </c>
      <c r="L288" s="8"/>
      <c r="M288" s="8"/>
      <c r="N288" s="8"/>
      <c r="O288" s="8">
        <v>114</v>
      </c>
      <c r="P288" s="64"/>
      <c r="Q288" s="11"/>
      <c r="R288" s="65"/>
      <c r="S288" s="65"/>
      <c r="T288" s="11"/>
      <c r="U288" s="65"/>
      <c r="V288" s="65"/>
      <c r="W288" s="11"/>
      <c r="X288" s="65"/>
      <c r="Y288" s="65"/>
      <c r="Z288" s="65"/>
      <c r="AA288" s="65"/>
      <c r="AB288" s="6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65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</row>
    <row r="289" spans="6:128" ht="12.75">
      <c r="F289" s="11"/>
      <c r="G289" s="9">
        <f t="shared" si="69"/>
        <v>286</v>
      </c>
      <c r="H289" s="8">
        <f t="shared" si="65"/>
        <v>156.62639688258676</v>
      </c>
      <c r="I289" s="8">
        <f t="shared" si="67"/>
        <v>-32.682897661902835</v>
      </c>
      <c r="J289" s="8">
        <f t="shared" si="66"/>
        <v>9.37167009777798</v>
      </c>
      <c r="K289" s="8">
        <f t="shared" si="68"/>
        <v>165.99806698036474</v>
      </c>
      <c r="L289" s="8"/>
      <c r="M289" s="8"/>
      <c r="N289" s="8"/>
      <c r="O289" s="8">
        <v>113</v>
      </c>
      <c r="P289" s="64"/>
      <c r="Q289" s="11"/>
      <c r="R289" s="65"/>
      <c r="S289" s="65"/>
      <c r="T289" s="11"/>
      <c r="U289" s="65"/>
      <c r="V289" s="65"/>
      <c r="W289" s="11"/>
      <c r="X289" s="65"/>
      <c r="Y289" s="65"/>
      <c r="Z289" s="65"/>
      <c r="AA289" s="65"/>
      <c r="AB289" s="6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65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</row>
    <row r="290" spans="6:128" ht="12.75">
      <c r="F290" s="11"/>
      <c r="G290" s="9">
        <f t="shared" si="69"/>
        <v>287</v>
      </c>
      <c r="H290" s="8">
        <f t="shared" si="65"/>
        <v>156.66147032076262</v>
      </c>
      <c r="I290" s="8">
        <f t="shared" si="67"/>
        <v>-32.5143617027432</v>
      </c>
      <c r="J290" s="8">
        <f t="shared" si="66"/>
        <v>9.940637960573047</v>
      </c>
      <c r="K290" s="8">
        <f t="shared" si="68"/>
        <v>166.60210828133566</v>
      </c>
      <c r="L290" s="8"/>
      <c r="M290" s="8"/>
      <c r="N290" s="8"/>
      <c r="O290" s="8">
        <v>112</v>
      </c>
      <c r="P290" s="64"/>
      <c r="Q290" s="11"/>
      <c r="R290" s="65"/>
      <c r="S290" s="65"/>
      <c r="T290" s="11"/>
      <c r="U290" s="65"/>
      <c r="V290" s="65"/>
      <c r="W290" s="11"/>
      <c r="X290" s="65"/>
      <c r="Y290" s="65"/>
      <c r="Z290" s="65"/>
      <c r="AA290" s="65"/>
      <c r="AB290" s="65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65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</row>
    <row r="291" spans="6:128" ht="12.75">
      <c r="F291" s="11"/>
      <c r="G291" s="9">
        <f t="shared" si="69"/>
        <v>288</v>
      </c>
      <c r="H291" s="8">
        <f t="shared" si="65"/>
        <v>156.69839877054034</v>
      </c>
      <c r="I291" s="8">
        <f t="shared" si="67"/>
        <v>-32.335921554035224</v>
      </c>
      <c r="J291" s="8">
        <f t="shared" si="66"/>
        <v>10.506577808748206</v>
      </c>
      <c r="K291" s="8">
        <f t="shared" si="68"/>
        <v>167.20497657928854</v>
      </c>
      <c r="L291" s="8"/>
      <c r="M291" s="8"/>
      <c r="N291" s="8"/>
      <c r="O291" s="8">
        <v>111</v>
      </c>
      <c r="P291" s="64"/>
      <c r="Q291" s="11"/>
      <c r="R291" s="65"/>
      <c r="S291" s="65"/>
      <c r="T291" s="11"/>
      <c r="U291" s="65"/>
      <c r="V291" s="65"/>
      <c r="W291" s="11"/>
      <c r="X291" s="65"/>
      <c r="Y291" s="65"/>
      <c r="Z291" s="65"/>
      <c r="AA291" s="65"/>
      <c r="AB291" s="6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65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</row>
    <row r="292" spans="6:128" ht="12.75">
      <c r="F292" s="11"/>
      <c r="G292" s="9">
        <f t="shared" si="69"/>
        <v>289</v>
      </c>
      <c r="H292" s="8">
        <f t="shared" si="65"/>
        <v>156.73713594555477</v>
      </c>
      <c r="I292" s="8">
        <f t="shared" si="67"/>
        <v>-32.147631570376774</v>
      </c>
      <c r="J292" s="8">
        <f t="shared" si="66"/>
        <v>11.069317251543314</v>
      </c>
      <c r="K292" s="8">
        <f t="shared" si="68"/>
        <v>167.80645319709808</v>
      </c>
      <c r="L292" s="8"/>
      <c r="M292" s="8"/>
      <c r="N292" s="8"/>
      <c r="O292" s="8">
        <v>110</v>
      </c>
      <c r="P292" s="64"/>
      <c r="Q292" s="11"/>
      <c r="R292" s="65"/>
      <c r="S292" s="65"/>
      <c r="T292" s="11"/>
      <c r="U292" s="65"/>
      <c r="V292" s="65"/>
      <c r="W292" s="11"/>
      <c r="X292" s="65"/>
      <c r="Y292" s="65"/>
      <c r="Z292" s="65"/>
      <c r="AA292" s="65"/>
      <c r="AB292" s="6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65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</row>
    <row r="293" spans="6:128" ht="12.75">
      <c r="F293" s="11"/>
      <c r="G293" s="9">
        <f t="shared" si="69"/>
        <v>290</v>
      </c>
      <c r="H293" s="8">
        <f t="shared" si="65"/>
        <v>156.77763332783547</v>
      </c>
      <c r="I293" s="8">
        <f t="shared" si="67"/>
        <v>-31.94954910672089</v>
      </c>
      <c r="J293" s="8">
        <f t="shared" si="66"/>
        <v>11.628684873072718</v>
      </c>
      <c r="K293" s="8">
        <f t="shared" si="68"/>
        <v>168.4063182009082</v>
      </c>
      <c r="L293" s="8"/>
      <c r="M293" s="8"/>
      <c r="N293" s="8"/>
      <c r="O293" s="8">
        <v>109</v>
      </c>
      <c r="P293" s="64"/>
      <c r="Q293" s="11"/>
      <c r="R293" s="65"/>
      <c r="S293" s="65"/>
      <c r="T293" s="11"/>
      <c r="U293" s="65"/>
      <c r="V293" s="65"/>
      <c r="W293" s="11"/>
      <c r="X293" s="65"/>
      <c r="Y293" s="65"/>
      <c r="Z293" s="65"/>
      <c r="AA293" s="65"/>
      <c r="AB293" s="6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65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</row>
    <row r="294" spans="6:128" ht="12.75">
      <c r="F294" s="11"/>
      <c r="G294" s="9">
        <f t="shared" si="69"/>
        <v>291</v>
      </c>
      <c r="H294" s="8">
        <f t="shared" si="65"/>
        <v>156.81984023354335</v>
      </c>
      <c r="I294" s="8">
        <f t="shared" si="67"/>
        <v>-31.74173450090487</v>
      </c>
      <c r="J294" s="8">
        <f t="shared" si="66"/>
        <v>12.184510284540185</v>
      </c>
      <c r="K294" s="8">
        <f t="shared" si="68"/>
        <v>169.00435051808353</v>
      </c>
      <c r="L294" s="8"/>
      <c r="M294" s="8"/>
      <c r="N294" s="8"/>
      <c r="O294" s="8">
        <v>108</v>
      </c>
      <c r="P294" s="64"/>
      <c r="Q294" s="11"/>
      <c r="R294" s="65"/>
      <c r="S294" s="65"/>
      <c r="T294" s="11"/>
      <c r="U294" s="65"/>
      <c r="V294" s="65"/>
      <c r="W294" s="11"/>
      <c r="X294" s="65"/>
      <c r="Y294" s="65"/>
      <c r="Z294" s="65"/>
      <c r="AA294" s="65"/>
      <c r="AB294" s="6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65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</row>
    <row r="295" spans="6:128" ht="12.75">
      <c r="F295" s="11"/>
      <c r="G295" s="9">
        <f t="shared" si="69"/>
        <v>292</v>
      </c>
      <c r="H295" s="8">
        <f t="shared" si="65"/>
        <v>156.86370388144053</v>
      </c>
      <c r="I295" s="8">
        <f t="shared" si="67"/>
        <v>-31.524251055270774</v>
      </c>
      <c r="J295" s="8">
        <f t="shared" si="66"/>
        <v>12.736624176141007</v>
      </c>
      <c r="K295" s="8">
        <f t="shared" si="68"/>
        <v>169.60032805758152</v>
      </c>
      <c r="L295" s="8"/>
      <c r="M295" s="8"/>
      <c r="N295" s="8"/>
      <c r="O295" s="8">
        <v>107</v>
      </c>
      <c r="P295" s="64"/>
      <c r="Q295" s="11"/>
      <c r="R295" s="65"/>
      <c r="S295" s="65"/>
      <c r="T295" s="11"/>
      <c r="U295" s="65"/>
      <c r="V295" s="65"/>
      <c r="W295" s="11"/>
      <c r="X295" s="65"/>
      <c r="Y295" s="65"/>
      <c r="Z295" s="65"/>
      <c r="AA295" s="65"/>
      <c r="AB295" s="65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65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</row>
    <row r="296" spans="6:128" ht="12.75">
      <c r="F296" s="11"/>
      <c r="G296" s="9">
        <f t="shared" si="69"/>
        <v>293</v>
      </c>
      <c r="H296" s="8">
        <f t="shared" si="65"/>
        <v>156.90916946397587</v>
      </c>
      <c r="I296" s="8">
        <f t="shared" si="67"/>
        <v>-31.297165017382977</v>
      </c>
      <c r="J296" s="8">
        <f t="shared" si="66"/>
        <v>13.284858368635298</v>
      </c>
      <c r="K296" s="8">
        <f t="shared" si="68"/>
        <v>170.19402783261117</v>
      </c>
      <c r="L296" s="8"/>
      <c r="M296" s="8"/>
      <c r="N296" s="8"/>
      <c r="O296" s="8">
        <v>106</v>
      </c>
      <c r="P296" s="64"/>
      <c r="Q296" s="11"/>
      <c r="R296" s="65"/>
      <c r="S296" s="65"/>
      <c r="T296" s="11"/>
      <c r="U296" s="65"/>
      <c r="V296" s="65"/>
      <c r="W296" s="11"/>
      <c r="X296" s="65"/>
      <c r="Y296" s="65"/>
      <c r="Z296" s="65"/>
      <c r="AA296" s="65"/>
      <c r="AB296" s="65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65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</row>
    <row r="297" spans="6:128" ht="12.75">
      <c r="F297" s="11"/>
      <c r="G297" s="9">
        <f t="shared" si="69"/>
        <v>294</v>
      </c>
      <c r="H297" s="8">
        <f t="shared" si="65"/>
        <v>156.95618022086478</v>
      </c>
      <c r="I297" s="8">
        <f t="shared" si="67"/>
        <v>-31.060545559848425</v>
      </c>
      <c r="J297" s="8">
        <f t="shared" si="66"/>
        <v>13.829045864577218</v>
      </c>
      <c r="K297" s="8">
        <f t="shared" si="68"/>
        <v>170.785226085442</v>
      </c>
      <c r="L297" s="8"/>
      <c r="M297" s="8"/>
      <c r="N297" s="8"/>
      <c r="O297" s="8">
        <v>105</v>
      </c>
      <c r="P297" s="64"/>
      <c r="Q297" s="11"/>
      <c r="R297" s="65"/>
      <c r="S297" s="65"/>
      <c r="T297" s="11"/>
      <c r="U297" s="65"/>
      <c r="V297" s="65"/>
      <c r="W297" s="11"/>
      <c r="X297" s="65"/>
      <c r="Y297" s="65"/>
      <c r="Z297" s="65"/>
      <c r="AA297" s="65"/>
      <c r="AB297" s="6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65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</row>
    <row r="298" spans="6:128" ht="12.75">
      <c r="F298" s="11"/>
      <c r="G298" s="9">
        <f t="shared" si="69"/>
        <v>295</v>
      </c>
      <c r="H298" s="8">
        <f t="shared" si="65"/>
        <v>157.0046775150383</v>
      </c>
      <c r="I298" s="8">
        <f t="shared" si="67"/>
        <v>-30.814464759246096</v>
      </c>
      <c r="J298" s="8">
        <f t="shared" si="66"/>
        <v>14.369020899183786</v>
      </c>
      <c r="K298" s="8">
        <f t="shared" si="68"/>
        <v>171.3736984142221</v>
      </c>
      <c r="L298" s="8"/>
      <c r="M298" s="8"/>
      <c r="N298" s="8"/>
      <c r="O298" s="8">
        <v>104</v>
      </c>
      <c r="P298" s="64"/>
      <c r="Q298" s="11"/>
      <c r="R298" s="65"/>
      <c r="S298" s="65"/>
      <c r="T298" s="11"/>
      <c r="U298" s="65"/>
      <c r="V298" s="65"/>
      <c r="W298" s="11"/>
      <c r="X298" s="65"/>
      <c r="Y298" s="65"/>
      <c r="Z298" s="65"/>
      <c r="AA298" s="65"/>
      <c r="AB298" s="6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65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</row>
    <row r="299" spans="6:128" ht="12.75">
      <c r="F299" s="11"/>
      <c r="G299" s="9">
        <f t="shared" si="69"/>
        <v>296</v>
      </c>
      <c r="H299" s="8">
        <f t="shared" si="65"/>
        <v>157.05460091083538</v>
      </c>
      <c r="I299" s="8">
        <f t="shared" si="67"/>
        <v>-30.55899757417168</v>
      </c>
      <c r="J299" s="8">
        <f t="shared" si="66"/>
        <v>14.90461899082863</v>
      </c>
      <c r="K299" s="8">
        <f t="shared" si="68"/>
        <v>171.959219901664</v>
      </c>
      <c r="L299" s="8"/>
      <c r="M299" s="8"/>
      <c r="N299" s="8"/>
      <c r="O299" s="8">
        <v>103</v>
      </c>
      <c r="P299" s="64"/>
      <c r="Q299" s="11"/>
      <c r="R299" s="65"/>
      <c r="S299" s="65"/>
      <c r="T299" s="11"/>
      <c r="U299" s="65"/>
      <c r="V299" s="65"/>
      <c r="W299" s="11"/>
      <c r="X299" s="65"/>
      <c r="Y299" s="65"/>
      <c r="Z299" s="65"/>
      <c r="AA299" s="65"/>
      <c r="AB299" s="6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65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</row>
    <row r="300" spans="6:128" ht="12.75">
      <c r="F300" s="11"/>
      <c r="G300" s="9">
        <f t="shared" si="69"/>
        <v>297</v>
      </c>
      <c r="H300" s="8">
        <f t="shared" si="65"/>
        <v>157.10588825430747</v>
      </c>
      <c r="I300" s="8">
        <f t="shared" si="67"/>
        <v>-30.29422182240451</v>
      </c>
      <c r="J300" s="8">
        <f t="shared" si="66"/>
        <v>15.435676991144586</v>
      </c>
      <c r="K300" s="8">
        <f t="shared" si="68"/>
        <v>172.54156524545206</v>
      </c>
      <c r="L300" s="8"/>
      <c r="M300" s="8"/>
      <c r="N300" s="8"/>
      <c r="O300" s="8">
        <v>102</v>
      </c>
      <c r="P300" s="64"/>
      <c r="Q300" s="11"/>
      <c r="R300" s="65"/>
      <c r="S300" s="65"/>
      <c r="T300" s="11"/>
      <c r="U300" s="65"/>
      <c r="V300" s="65"/>
      <c r="W300" s="11"/>
      <c r="X300" s="65"/>
      <c r="Y300" s="65"/>
      <c r="Z300" s="65"/>
      <c r="AA300" s="65"/>
      <c r="AB300" s="65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65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</row>
    <row r="301" spans="6:128" ht="12.75">
      <c r="F301" s="11"/>
      <c r="G301" s="9">
        <f t="shared" si="69"/>
        <v>298</v>
      </c>
      <c r="H301" s="8">
        <f t="shared" si="65"/>
        <v>157.1584757555058</v>
      </c>
      <c r="I301" s="8">
        <f t="shared" si="67"/>
        <v>-30.020218157203523</v>
      </c>
      <c r="J301" s="8">
        <f t="shared" si="66"/>
        <v>15.962033134720274</v>
      </c>
      <c r="K301" s="8">
        <f t="shared" si="68"/>
        <v>173.1205088902261</v>
      </c>
      <c r="L301" s="8"/>
      <c r="M301" s="8"/>
      <c r="N301" s="8"/>
      <c r="O301" s="8">
        <v>101</v>
      </c>
      <c r="P301" s="64"/>
      <c r="Q301" s="11"/>
      <c r="R301" s="65"/>
      <c r="S301" s="65"/>
      <c r="T301" s="11"/>
      <c r="U301" s="65"/>
      <c r="V301" s="65"/>
      <c r="W301" s="11"/>
      <c r="X301" s="65"/>
      <c r="Y301" s="65"/>
      <c r="Z301" s="65"/>
      <c r="AA301" s="65"/>
      <c r="AB301" s="65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65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</row>
    <row r="302" spans="6:128" ht="12.75">
      <c r="F302" s="11"/>
      <c r="G302" s="9">
        <f t="shared" si="69"/>
        <v>299</v>
      </c>
      <c r="H302" s="8">
        <f t="shared" si="65"/>
        <v>157.21229807261648</v>
      </c>
      <c r="I302" s="8">
        <f t="shared" si="67"/>
        <v>-29.737070042739468</v>
      </c>
      <c r="J302" s="8">
        <f t="shared" si="66"/>
        <v>16.483527088375443</v>
      </c>
      <c r="K302" s="8">
        <f t="shared" si="68"/>
        <v>173.69582516099192</v>
      </c>
      <c r="L302" s="8"/>
      <c r="M302" s="8"/>
      <c r="N302" s="8"/>
      <c r="O302" s="8">
        <v>100</v>
      </c>
      <c r="P302" s="64"/>
      <c r="Q302" s="11"/>
      <c r="R302" s="65"/>
      <c r="S302" s="65"/>
      <c r="T302" s="11"/>
      <c r="U302" s="65"/>
      <c r="V302" s="65"/>
      <c r="W302" s="11"/>
      <c r="X302" s="65"/>
      <c r="Y302" s="65"/>
      <c r="Z302" s="65"/>
      <c r="AA302" s="65"/>
      <c r="AB302" s="6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65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</row>
    <row r="303" spans="6:128" ht="12.75">
      <c r="F303" s="11"/>
      <c r="G303" s="9">
        <f t="shared" si="69"/>
        <v>300</v>
      </c>
      <c r="H303" s="8">
        <f t="shared" si="65"/>
        <v>157.26728839781018</v>
      </c>
      <c r="I303" s="8">
        <f t="shared" si="67"/>
        <v>-29.444863728670914</v>
      </c>
      <c r="J303" s="8">
        <f t="shared" si="66"/>
        <v>17.000000000000004</v>
      </c>
      <c r="K303" s="8">
        <f t="shared" si="68"/>
        <v>174.26728839781018</v>
      </c>
      <c r="L303" s="8"/>
      <c r="M303" s="8"/>
      <c r="N303" s="8"/>
      <c r="O303" s="8">
        <v>99</v>
      </c>
      <c r="P303" s="64"/>
      <c r="Q303" s="11"/>
      <c r="R303" s="65"/>
      <c r="S303" s="65"/>
      <c r="T303" s="11"/>
      <c r="U303" s="65"/>
      <c r="V303" s="65"/>
      <c r="W303" s="11"/>
      <c r="X303" s="65"/>
      <c r="Y303" s="65"/>
      <c r="Z303" s="65"/>
      <c r="AA303" s="65"/>
      <c r="AB303" s="6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65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</row>
    <row r="304" spans="6:128" ht="12.75">
      <c r="F304" s="11"/>
      <c r="G304" s="9">
        <f t="shared" si="69"/>
        <v>301</v>
      </c>
      <c r="H304" s="8">
        <f t="shared" si="65"/>
        <v>157.3233785446707</v>
      </c>
      <c r="I304" s="8">
        <f t="shared" si="67"/>
        <v>-29.14368822387182</v>
      </c>
      <c r="J304" s="8">
        <f t="shared" si="66"/>
        <v>17.51129454694184</v>
      </c>
      <c r="K304" s="8">
        <f t="shared" si="68"/>
        <v>174.83467309161256</v>
      </c>
      <c r="L304" s="8"/>
      <c r="M304" s="8"/>
      <c r="N304" s="8"/>
      <c r="O304" s="8">
        <v>98</v>
      </c>
      <c r="P304" s="64"/>
      <c r="Q304" s="11"/>
      <c r="R304" s="65"/>
      <c r="S304" s="65"/>
      <c r="T304" s="11"/>
      <c r="U304" s="65"/>
      <c r="V304" s="65"/>
      <c r="W304" s="11"/>
      <c r="X304" s="65"/>
      <c r="Y304" s="65"/>
      <c r="Z304" s="65"/>
      <c r="AA304" s="65"/>
      <c r="AB304" s="65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65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</row>
    <row r="305" spans="6:128" ht="12.75">
      <c r="F305" s="11"/>
      <c r="G305" s="9">
        <f t="shared" si="69"/>
        <v>302</v>
      </c>
      <c r="H305" s="8">
        <f t="shared" si="65"/>
        <v>157.38049903706593</v>
      </c>
      <c r="I305" s="8">
        <f t="shared" si="67"/>
        <v>-28.83363526931849</v>
      </c>
      <c r="J305" s="8">
        <f t="shared" si="66"/>
        <v>18.017254983928957</v>
      </c>
      <c r="K305" s="8">
        <f t="shared" si="68"/>
        <v>175.39775402099488</v>
      </c>
      <c r="L305" s="8"/>
      <c r="M305" s="8"/>
      <c r="N305" s="8"/>
      <c r="O305" s="8">
        <v>97</v>
      </c>
      <c r="P305" s="64"/>
      <c r="Q305" s="11"/>
      <c r="R305" s="65"/>
      <c r="S305" s="65"/>
      <c r="T305" s="11"/>
      <c r="U305" s="65"/>
      <c r="V305" s="65"/>
      <c r="W305" s="11"/>
      <c r="X305" s="65"/>
      <c r="Y305" s="65"/>
      <c r="Z305" s="65"/>
      <c r="AA305" s="65"/>
      <c r="AB305" s="6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65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</row>
    <row r="306" spans="6:128" ht="12.75">
      <c r="F306" s="11"/>
      <c r="G306" s="9">
        <f t="shared" si="69"/>
        <v>303</v>
      </c>
      <c r="H306" s="8">
        <f t="shared" si="65"/>
        <v>157.43857919932518</v>
      </c>
      <c r="I306" s="8">
        <f t="shared" si="67"/>
        <v>-28.514799310144426</v>
      </c>
      <c r="J306" s="8">
        <f t="shared" si="66"/>
        <v>18.517727190510907</v>
      </c>
      <c r="K306" s="8">
        <f t="shared" si="68"/>
        <v>175.95630638983607</v>
      </c>
      <c r="L306" s="8"/>
      <c r="M306" s="8"/>
      <c r="N306" s="8"/>
      <c r="O306" s="8">
        <v>96</v>
      </c>
      <c r="P306" s="64"/>
      <c r="Q306" s="11"/>
      <c r="R306" s="65"/>
      <c r="S306" s="65"/>
      <c r="T306" s="11"/>
      <c r="U306" s="65"/>
      <c r="V306" s="65"/>
      <c r="W306" s="11"/>
      <c r="X306" s="65"/>
      <c r="Y306" s="65"/>
      <c r="Z306" s="65"/>
      <c r="AA306" s="65"/>
      <c r="AB306" s="6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65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</row>
    <row r="307" spans="6:128" ht="12.75">
      <c r="F307" s="11"/>
      <c r="G307" s="9">
        <f t="shared" si="69"/>
        <v>304</v>
      </c>
      <c r="H307" s="8">
        <f t="shared" si="65"/>
        <v>157.49754724758606</v>
      </c>
      <c r="I307" s="8">
        <f t="shared" si="67"/>
        <v>-28.18727746687143</v>
      </c>
      <c r="J307" s="8">
        <f t="shared" si="66"/>
        <v>19.012558718005373</v>
      </c>
      <c r="K307" s="8">
        <f t="shared" si="68"/>
        <v>176.51010596559144</v>
      </c>
      <c r="L307" s="8"/>
      <c r="M307" s="8"/>
      <c r="N307" s="8"/>
      <c r="O307" s="8">
        <v>95</v>
      </c>
      <c r="P307" s="64"/>
      <c r="Q307" s="11"/>
      <c r="R307" s="65"/>
      <c r="S307" s="65"/>
      <c r="T307" s="11"/>
      <c r="U307" s="65"/>
      <c r="V307" s="65"/>
      <c r="W307" s="11"/>
      <c r="X307" s="65"/>
      <c r="Y307" s="65"/>
      <c r="Z307" s="65"/>
      <c r="AA307" s="65"/>
      <c r="AB307" s="6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65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</row>
    <row r="308" spans="6:128" ht="12.75">
      <c r="F308" s="11"/>
      <c r="G308" s="9">
        <f t="shared" si="69"/>
        <v>305</v>
      </c>
      <c r="H308" s="8">
        <f t="shared" si="65"/>
        <v>157.55733038217474</v>
      </c>
      <c r="I308" s="8">
        <f t="shared" si="67"/>
        <v>-27.85116950582572</v>
      </c>
      <c r="J308" s="8">
        <f t="shared" si="66"/>
        <v>19.501598835935567</v>
      </c>
      <c r="K308" s="8">
        <f t="shared" si="68"/>
        <v>177.0589292181103</v>
      </c>
      <c r="L308" s="8"/>
      <c r="M308" s="8"/>
      <c r="N308" s="8"/>
      <c r="O308" s="8">
        <v>94</v>
      </c>
      <c r="P308" s="64"/>
      <c r="Q308" s="11"/>
      <c r="R308" s="65"/>
      <c r="S308" s="65"/>
      <c r="T308" s="11"/>
      <c r="U308" s="65"/>
      <c r="V308" s="65"/>
      <c r="W308" s="11"/>
      <c r="X308" s="65"/>
      <c r="Y308" s="65"/>
      <c r="Z308" s="65"/>
      <c r="AA308" s="65"/>
      <c r="AB308" s="6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65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</row>
    <row r="309" spans="6:128" ht="12.75">
      <c r="F309" s="11"/>
      <c r="G309" s="9">
        <f t="shared" si="69"/>
        <v>306</v>
      </c>
      <c r="H309" s="8">
        <f t="shared" si="65"/>
        <v>157.61785488088358</v>
      </c>
      <c r="I309" s="8">
        <f t="shared" si="67"/>
        <v>-27.50657780874822</v>
      </c>
      <c r="J309" s="8">
        <f t="shared" si="66"/>
        <v>19.98469857794408</v>
      </c>
      <c r="K309" s="8">
        <f t="shared" si="68"/>
        <v>177.60255345882766</v>
      </c>
      <c r="L309" s="8"/>
      <c r="M309" s="8"/>
      <c r="N309" s="8"/>
      <c r="O309" s="8">
        <v>93</v>
      </c>
      <c r="P309" s="64"/>
      <c r="Q309" s="11"/>
      <c r="R309" s="65"/>
      <c r="S309" s="65"/>
      <c r="T309" s="11"/>
      <c r="U309" s="65"/>
      <c r="V309" s="65"/>
      <c r="W309" s="11"/>
      <c r="X309" s="65"/>
      <c r="Y309" s="65"/>
      <c r="Z309" s="65"/>
      <c r="AA309" s="65"/>
      <c r="AB309" s="6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65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</row>
    <row r="310" spans="6:128" ht="12.75">
      <c r="F310" s="11"/>
      <c r="G310" s="9">
        <f t="shared" si="69"/>
        <v>307</v>
      </c>
      <c r="H310" s="8">
        <f t="shared" si="65"/>
        <v>157.67904619301126</v>
      </c>
      <c r="I310" s="8">
        <f t="shared" si="67"/>
        <v>-27.153607341607962</v>
      </c>
      <c r="J310" s="8">
        <f t="shared" si="66"/>
        <v>20.46171078716963</v>
      </c>
      <c r="K310" s="8">
        <f t="shared" si="68"/>
        <v>178.1407569801809</v>
      </c>
      <c r="L310" s="8"/>
      <c r="M310" s="8"/>
      <c r="N310" s="8"/>
      <c r="O310" s="8">
        <v>92</v>
      </c>
      <c r="P310" s="64"/>
      <c r="Q310" s="11"/>
      <c r="R310" s="65"/>
      <c r="S310" s="65"/>
      <c r="T310" s="11"/>
      <c r="U310" s="65"/>
      <c r="V310" s="65"/>
      <c r="W310" s="11"/>
      <c r="X310" s="65"/>
      <c r="Y310" s="65"/>
      <c r="Z310" s="65"/>
      <c r="AA310" s="65"/>
      <c r="AB310" s="65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65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</row>
    <row r="311" spans="6:128" ht="12.75">
      <c r="F311" s="11"/>
      <c r="G311" s="9">
        <f t="shared" si="69"/>
        <v>308</v>
      </c>
      <c r="H311" s="8">
        <f t="shared" si="65"/>
        <v>157.74082903403098</v>
      </c>
      <c r="I311" s="8">
        <f t="shared" si="67"/>
        <v>-26.79236562262854</v>
      </c>
      <c r="J311" s="8">
        <f t="shared" si="66"/>
        <v>20.93249016107239</v>
      </c>
      <c r="K311" s="8">
        <f t="shared" si="68"/>
        <v>178.67331919510337</v>
      </c>
      <c r="L311" s="8"/>
      <c r="M311" s="8"/>
      <c r="N311" s="8"/>
      <c r="O311" s="8">
        <v>91</v>
      </c>
      <c r="P311" s="64"/>
      <c r="Q311" s="11"/>
      <c r="R311" s="65"/>
      <c r="S311" s="65"/>
      <c r="T311" s="11"/>
      <c r="U311" s="65"/>
      <c r="V311" s="65"/>
      <c r="W311" s="11"/>
      <c r="X311" s="65"/>
      <c r="Y311" s="65"/>
      <c r="Z311" s="65"/>
      <c r="AA311" s="65"/>
      <c r="AB311" s="6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65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</row>
    <row r="312" spans="6:128" ht="12.75">
      <c r="F312" s="11"/>
      <c r="G312" s="9">
        <f t="shared" si="69"/>
        <v>309</v>
      </c>
      <c r="H312" s="8">
        <f t="shared" si="65"/>
        <v>157.80312748075477</v>
      </c>
      <c r="I312" s="8">
        <f t="shared" si="67"/>
        <v>-26.422962689537005</v>
      </c>
      <c r="J312" s="8">
        <f t="shared" si="66"/>
        <v>21.396893295694476</v>
      </c>
      <c r="K312" s="8">
        <f t="shared" si="68"/>
        <v>179.20002077644924</v>
      </c>
      <c r="L312" s="8"/>
      <c r="M312" s="8"/>
      <c r="N312" s="8"/>
      <c r="O312" s="8">
        <v>90</v>
      </c>
      <c r="P312" s="64"/>
      <c r="Q312" s="11"/>
      <c r="R312" s="65"/>
      <c r="S312" s="65"/>
      <c r="T312" s="11"/>
      <c r="U312" s="65"/>
      <c r="V312" s="65"/>
      <c r="W312" s="11"/>
      <c r="X312" s="65"/>
      <c r="Y312" s="65"/>
      <c r="Z312" s="65"/>
      <c r="AA312" s="65"/>
      <c r="AB312" s="6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65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</row>
    <row r="313" spans="6:128" ht="12.75">
      <c r="F313" s="11"/>
      <c r="G313" s="9">
        <f t="shared" si="69"/>
        <v>310</v>
      </c>
      <c r="H313" s="8">
        <f t="shared" si="65"/>
        <v>157.8658650668615</v>
      </c>
      <c r="I313" s="8">
        <f t="shared" si="67"/>
        <v>-26.045511066045258</v>
      </c>
      <c r="J313" s="8">
        <f t="shared" si="66"/>
        <v>21.854778729342335</v>
      </c>
      <c r="K313" s="8">
        <f t="shared" si="68"/>
        <v>179.72064379620383</v>
      </c>
      <c r="L313" s="8"/>
      <c r="M313" s="8"/>
      <c r="N313" s="8"/>
      <c r="O313" s="8">
        <v>89</v>
      </c>
      <c r="P313" s="64"/>
      <c r="Q313" s="11"/>
      <c r="R313" s="65"/>
      <c r="S313" s="65"/>
      <c r="T313" s="11"/>
      <c r="U313" s="65"/>
      <c r="V313" s="65"/>
      <c r="W313" s="11"/>
      <c r="X313" s="65"/>
      <c r="Y313" s="65"/>
      <c r="Z313" s="65"/>
      <c r="AA313" s="65"/>
      <c r="AB313" s="6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65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</row>
    <row r="314" spans="6:128" ht="12.75">
      <c r="F314" s="11"/>
      <c r="G314" s="9">
        <f t="shared" si="69"/>
        <v>311</v>
      </c>
      <c r="H314" s="8">
        <f t="shared" si="65"/>
        <v>157.92896487866017</v>
      </c>
      <c r="I314" s="8">
        <f t="shared" si="67"/>
        <v>-25.660125727574258</v>
      </c>
      <c r="J314" s="8">
        <f t="shared" si="66"/>
        <v>22.30600698567724</v>
      </c>
      <c r="K314" s="8">
        <f t="shared" si="68"/>
        <v>180.2349718643374</v>
      </c>
      <c r="L314" s="8"/>
      <c r="M314" s="8"/>
      <c r="N314" s="8"/>
      <c r="O314" s="8">
        <v>88</v>
      </c>
      <c r="P314" s="64"/>
      <c r="Q314" s="11"/>
      <c r="R314" s="65"/>
      <c r="S314" s="65"/>
      <c r="T314" s="11"/>
      <c r="U314" s="65"/>
      <c r="V314" s="65"/>
      <c r="W314" s="11"/>
      <c r="X314" s="65"/>
      <c r="Y314" s="65"/>
      <c r="Z314" s="65"/>
      <c r="AA314" s="65"/>
      <c r="AB314" s="65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65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</row>
    <row r="315" spans="6:128" ht="12.75">
      <c r="F315" s="11"/>
      <c r="G315" s="9">
        <f t="shared" si="69"/>
        <v>312</v>
      </c>
      <c r="H315" s="8">
        <f t="shared" si="65"/>
        <v>157.9923496509603</v>
      </c>
      <c r="I315" s="8">
        <f t="shared" si="67"/>
        <v>-25.266924066231415</v>
      </c>
      <c r="J315" s="8">
        <f t="shared" si="66"/>
        <v>22.750440616201164</v>
      </c>
      <c r="K315" s="8">
        <f t="shared" si="68"/>
        <v>180.74279026716147</v>
      </c>
      <c r="L315" s="8"/>
      <c r="M315" s="8"/>
      <c r="N315" s="8"/>
      <c r="O315" s="8">
        <v>87</v>
      </c>
      <c r="P315" s="64"/>
      <c r="Q315" s="11"/>
      <c r="R315" s="65"/>
      <c r="S315" s="65"/>
      <c r="T315" s="11"/>
      <c r="U315" s="65"/>
      <c r="V315" s="65"/>
      <c r="W315" s="11"/>
      <c r="X315" s="65"/>
      <c r="Y315" s="65"/>
      <c r="Z315" s="65"/>
      <c r="AA315" s="65"/>
      <c r="AB315" s="6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65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</row>
    <row r="316" spans="6:128" ht="12.75">
      <c r="F316" s="11"/>
      <c r="G316" s="9">
        <f t="shared" si="69"/>
        <v>313</v>
      </c>
      <c r="H316" s="8">
        <f t="shared" si="65"/>
        <v>158.05594186292362</v>
      </c>
      <c r="I316" s="8">
        <f t="shared" si="67"/>
        <v>-24.866025855051813</v>
      </c>
      <c r="J316" s="8">
        <f t="shared" si="66"/>
        <v>23.18794424212493</v>
      </c>
      <c r="K316" s="8">
        <f t="shared" si="68"/>
        <v>181.24388610504855</v>
      </c>
      <c r="L316" s="8"/>
      <c r="M316" s="8"/>
      <c r="N316" s="8"/>
      <c r="O316" s="8">
        <v>86</v>
      </c>
      <c r="P316" s="64"/>
      <c r="Q316" s="11"/>
      <c r="R316" s="65"/>
      <c r="S316" s="65"/>
      <c r="T316" s="11"/>
      <c r="U316" s="65"/>
      <c r="V316" s="65"/>
      <c r="W316" s="11"/>
      <c r="X316" s="65"/>
      <c r="Y316" s="65"/>
      <c r="Z316" s="65"/>
      <c r="AA316" s="65"/>
      <c r="AB316" s="6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65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</row>
    <row r="317" spans="6:128" ht="12.75">
      <c r="F317" s="11"/>
      <c r="G317" s="9">
        <f t="shared" si="69"/>
        <v>314</v>
      </c>
      <c r="H317" s="8">
        <f t="shared" si="65"/>
        <v>158.1196638337748</v>
      </c>
      <c r="I317" s="8">
        <f t="shared" si="67"/>
        <v>-24.45755321151416</v>
      </c>
      <c r="J317" s="8">
        <f t="shared" si="66"/>
        <v>23.618384595605885</v>
      </c>
      <c r="K317" s="8">
        <f t="shared" si="68"/>
        <v>181.73804842938068</v>
      </c>
      <c r="L317" s="8"/>
      <c r="M317" s="8"/>
      <c r="N317" s="8"/>
      <c r="O317" s="8">
        <v>85</v>
      </c>
      <c r="P317" s="64"/>
      <c r="Q317" s="11"/>
      <c r="R317" s="65"/>
      <c r="S317" s="65"/>
      <c r="T317" s="11"/>
      <c r="U317" s="65"/>
      <c r="V317" s="65"/>
      <c r="W317" s="11"/>
      <c r="X317" s="65"/>
      <c r="Y317" s="65"/>
      <c r="Z317" s="65"/>
      <c r="AA317" s="65"/>
      <c r="AB317" s="6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65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</row>
    <row r="318" spans="6:128" ht="12.75">
      <c r="F318" s="11"/>
      <c r="G318" s="9">
        <f t="shared" si="69"/>
        <v>315</v>
      </c>
      <c r="H318" s="8">
        <f t="shared" si="65"/>
        <v>158.18343781824947</v>
      </c>
      <c r="I318" s="8">
        <f t="shared" si="67"/>
        <v>-24.04163056034262</v>
      </c>
      <c r="J318" s="8">
        <f t="shared" si="66"/>
        <v>24.04163056034261</v>
      </c>
      <c r="K318" s="8">
        <f t="shared" si="68"/>
        <v>182.22506837859208</v>
      </c>
      <c r="L318" s="8"/>
      <c r="M318" s="8"/>
      <c r="N318" s="8"/>
      <c r="O318" s="8">
        <v>84</v>
      </c>
      <c r="P318" s="64"/>
      <c r="Q318" s="11"/>
      <c r="R318" s="65"/>
      <c r="S318" s="65"/>
      <c r="T318" s="11"/>
      <c r="U318" s="65"/>
      <c r="V318" s="65"/>
      <c r="W318" s="11"/>
      <c r="X318" s="65"/>
      <c r="Y318" s="65"/>
      <c r="Z318" s="65"/>
      <c r="AA318" s="65"/>
      <c r="AB318" s="6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65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</row>
    <row r="319" spans="6:128" ht="12.75">
      <c r="F319" s="11"/>
      <c r="G319" s="9">
        <f t="shared" si="69"/>
        <v>316</v>
      </c>
      <c r="H319" s="8">
        <f t="shared" si="65"/>
        <v>158.247186101662</v>
      </c>
      <c r="I319" s="8">
        <f t="shared" si="67"/>
        <v>-23.618384595605917</v>
      </c>
      <c r="J319" s="8">
        <f t="shared" si="66"/>
        <v>24.457553211514128</v>
      </c>
      <c r="K319" s="8">
        <f t="shared" si="68"/>
        <v>182.70473931317613</v>
      </c>
      <c r="L319" s="8"/>
      <c r="M319" s="8"/>
      <c r="N319" s="8"/>
      <c r="O319" s="8">
        <v>83</v>
      </c>
      <c r="P319" s="64"/>
      <c r="Q319" s="11"/>
      <c r="R319" s="65"/>
      <c r="S319" s="65"/>
      <c r="T319" s="11"/>
      <c r="U319" s="65"/>
      <c r="V319" s="65"/>
      <c r="W319" s="11"/>
      <c r="X319" s="65"/>
      <c r="Y319" s="65"/>
      <c r="Z319" s="65"/>
      <c r="AA319" s="65"/>
      <c r="AB319" s="65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65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</row>
    <row r="320" spans="6:128" ht="12.75">
      <c r="F320" s="11"/>
      <c r="G320" s="9">
        <f t="shared" si="69"/>
        <v>317</v>
      </c>
      <c r="H320" s="8">
        <f t="shared" si="65"/>
        <v>158.31083109447724</v>
      </c>
      <c r="I320" s="8">
        <f t="shared" si="67"/>
        <v>-23.187944242124942</v>
      </c>
      <c r="J320" s="8">
        <f t="shared" si="66"/>
        <v>24.866025855051802</v>
      </c>
      <c r="K320" s="8">
        <f t="shared" si="68"/>
        <v>183.17685694952905</v>
      </c>
      <c r="L320" s="8"/>
      <c r="M320" s="8"/>
      <c r="N320" s="8"/>
      <c r="O320" s="8">
        <v>82</v>
      </c>
      <c r="P320" s="64"/>
      <c r="Q320" s="11"/>
      <c r="R320" s="65"/>
      <c r="S320" s="65"/>
      <c r="T320" s="11"/>
      <c r="U320" s="65"/>
      <c r="V320" s="65"/>
      <c r="W320" s="11"/>
      <c r="X320" s="65"/>
      <c r="Y320" s="65"/>
      <c r="Z320" s="65"/>
      <c r="AA320" s="65"/>
      <c r="AB320" s="65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65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</row>
    <row r="321" spans="6:128" ht="12.75">
      <c r="F321" s="11"/>
      <c r="G321" s="9">
        <f t="shared" si="69"/>
        <v>318</v>
      </c>
      <c r="H321" s="8">
        <f t="shared" si="65"/>
        <v>158.37429542627396</v>
      </c>
      <c r="I321" s="8">
        <f t="shared" si="67"/>
        <v>-22.750440616201175</v>
      </c>
      <c r="J321" s="8">
        <f t="shared" si="66"/>
        <v>25.266924066231404</v>
      </c>
      <c r="K321" s="8">
        <f t="shared" si="68"/>
        <v>183.64121949250537</v>
      </c>
      <c r="L321" s="8"/>
      <c r="M321" s="8"/>
      <c r="N321" s="8"/>
      <c r="O321" s="8">
        <v>81</v>
      </c>
      <c r="P321" s="64"/>
      <c r="Q321" s="11"/>
      <c r="R321" s="65"/>
      <c r="S321" s="65"/>
      <c r="T321" s="11"/>
      <c r="U321" s="65"/>
      <c r="V321" s="65"/>
      <c r="W321" s="11"/>
      <c r="X321" s="65"/>
      <c r="Y321" s="65"/>
      <c r="Z321" s="65"/>
      <c r="AA321" s="65"/>
      <c r="AB321" s="6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65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</row>
    <row r="322" spans="6:128" ht="12.75">
      <c r="F322" s="11"/>
      <c r="G322" s="9">
        <f t="shared" si="69"/>
        <v>319</v>
      </c>
      <c r="H322" s="8">
        <f t="shared" si="65"/>
        <v>158.43750203898986</v>
      </c>
      <c r="I322" s="8">
        <f t="shared" si="67"/>
        <v>-22.30600698567725</v>
      </c>
      <c r="J322" s="8">
        <f t="shared" si="66"/>
        <v>25.660125727574243</v>
      </c>
      <c r="K322" s="8">
        <f t="shared" si="68"/>
        <v>184.0976277665641</v>
      </c>
      <c r="L322" s="8"/>
      <c r="M322" s="8"/>
      <c r="N322" s="8"/>
      <c r="O322" s="8">
        <v>80</v>
      </c>
      <c r="P322" s="64"/>
      <c r="Q322" s="11"/>
      <c r="R322" s="65"/>
      <c r="S322" s="65"/>
      <c r="T322" s="11"/>
      <c r="U322" s="65"/>
      <c r="V322" s="65"/>
      <c r="W322" s="11"/>
      <c r="X322" s="65"/>
      <c r="Y322" s="65"/>
      <c r="Z322" s="65"/>
      <c r="AA322" s="65"/>
      <c r="AB322" s="6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65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</row>
    <row r="323" spans="6:128" ht="12.75">
      <c r="F323" s="11"/>
      <c r="G323" s="9">
        <f t="shared" si="69"/>
        <v>320</v>
      </c>
      <c r="H323" s="8">
        <f aca="true" t="shared" si="70" ref="H323:H386">SQRT($F$6^2-$F$3^2*(SIN(G323*PI()/180))^2)</f>
        <v>158.50037427934194</v>
      </c>
      <c r="I323" s="8">
        <f t="shared" si="67"/>
        <v>-21.854778729342346</v>
      </c>
      <c r="J323" s="8">
        <f aca="true" t="shared" si="71" ref="J323:J386">$F$3*COS(G323*PI()/180)</f>
        <v>26.045511066045243</v>
      </c>
      <c r="K323" s="8">
        <f t="shared" si="68"/>
        <v>184.54588534538718</v>
      </c>
      <c r="L323" s="8"/>
      <c r="M323" s="8"/>
      <c r="N323" s="8">
        <v>1</v>
      </c>
      <c r="O323" s="8">
        <v>79</v>
      </c>
      <c r="P323" s="64"/>
      <c r="Q323" s="11"/>
      <c r="R323" s="65"/>
      <c r="S323" s="65"/>
      <c r="T323" s="11"/>
      <c r="U323" s="65"/>
      <c r="V323" s="65"/>
      <c r="W323" s="11"/>
      <c r="X323" s="65"/>
      <c r="Y323" s="65"/>
      <c r="Z323" s="65"/>
      <c r="AA323" s="65"/>
      <c r="AB323" s="65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65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</row>
    <row r="324" spans="6:128" ht="12.75">
      <c r="F324" s="11"/>
      <c r="G324" s="9">
        <f t="shared" si="69"/>
        <v>321</v>
      </c>
      <c r="H324" s="8">
        <f t="shared" si="70"/>
        <v>158.56283599031858</v>
      </c>
      <c r="I324" s="8">
        <f aca="true" t="shared" si="72" ref="I324:I387">$F$3*SIN(G324*PI()/180)</f>
        <v>-21.396893295694486</v>
      </c>
      <c r="J324" s="8">
        <f t="shared" si="71"/>
        <v>26.422962689537</v>
      </c>
      <c r="K324" s="8">
        <f aca="true" t="shared" si="73" ref="K324:K387">H324+J324</f>
        <v>184.98579867985558</v>
      </c>
      <c r="L324" s="8"/>
      <c r="M324" s="8"/>
      <c r="N324" s="8">
        <v>2</v>
      </c>
      <c r="O324" s="8">
        <v>78</v>
      </c>
      <c r="P324" s="64"/>
      <c r="Q324" s="11"/>
      <c r="R324" s="65"/>
      <c r="S324" s="65"/>
      <c r="T324" s="11"/>
      <c r="U324" s="65"/>
      <c r="V324" s="65"/>
      <c r="W324" s="11"/>
      <c r="X324" s="65"/>
      <c r="Y324" s="65"/>
      <c r="Z324" s="65"/>
      <c r="AA324" s="65"/>
      <c r="AB324" s="6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65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</row>
    <row r="325" spans="6:128" ht="12.75">
      <c r="F325" s="11"/>
      <c r="G325" s="9">
        <f aca="true" t="shared" si="74" ref="G325:G388">G324+1</f>
        <v>322</v>
      </c>
      <c r="H325" s="8">
        <f t="shared" si="70"/>
        <v>158.6248116016426</v>
      </c>
      <c r="I325" s="8">
        <f t="shared" si="72"/>
        <v>-20.9324901610724</v>
      </c>
      <c r="J325" s="8">
        <f t="shared" si="71"/>
        <v>26.792365622628534</v>
      </c>
      <c r="K325" s="8">
        <f t="shared" si="73"/>
        <v>185.41717722427111</v>
      </c>
      <c r="L325" s="8"/>
      <c r="M325" s="8"/>
      <c r="N325" s="8">
        <v>3</v>
      </c>
      <c r="O325" s="8">
        <v>77</v>
      </c>
      <c r="P325" s="64"/>
      <c r="Q325" s="11"/>
      <c r="R325" s="65"/>
      <c r="S325" s="65"/>
      <c r="T325" s="11"/>
      <c r="U325" s="65"/>
      <c r="V325" s="65"/>
      <c r="W325" s="11"/>
      <c r="X325" s="65"/>
      <c r="Y325" s="65"/>
      <c r="Z325" s="65"/>
      <c r="AA325" s="65"/>
      <c r="AB325" s="6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65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</row>
    <row r="326" spans="6:128" ht="12.75">
      <c r="F326" s="11"/>
      <c r="G326" s="9">
        <f t="shared" si="74"/>
        <v>323</v>
      </c>
      <c r="H326" s="8">
        <f t="shared" si="70"/>
        <v>158.68622621910896</v>
      </c>
      <c r="I326" s="8">
        <f t="shared" si="72"/>
        <v>-20.46171078716964</v>
      </c>
      <c r="J326" s="8">
        <f t="shared" si="71"/>
        <v>27.153607341607955</v>
      </c>
      <c r="K326" s="8">
        <f t="shared" si="73"/>
        <v>185.83983356071693</v>
      </c>
      <c r="L326" s="8"/>
      <c r="M326" s="8"/>
      <c r="N326" s="8">
        <v>4</v>
      </c>
      <c r="O326" s="8">
        <v>76</v>
      </c>
      <c r="P326" s="64"/>
      <c r="Q326" s="11"/>
      <c r="R326" s="65"/>
      <c r="S326" s="65"/>
      <c r="T326" s="11"/>
      <c r="U326" s="65"/>
      <c r="V326" s="65"/>
      <c r="W326" s="11"/>
      <c r="X326" s="65"/>
      <c r="Y326" s="65"/>
      <c r="Z326" s="65"/>
      <c r="AA326" s="65"/>
      <c r="AB326" s="6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65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</row>
    <row r="327" spans="6:128" ht="12.75">
      <c r="F327" s="11"/>
      <c r="G327" s="9">
        <f t="shared" si="74"/>
        <v>324</v>
      </c>
      <c r="H327" s="8">
        <f t="shared" si="70"/>
        <v>158.74700571270225</v>
      </c>
      <c r="I327" s="8">
        <f t="shared" si="72"/>
        <v>-19.984698577944094</v>
      </c>
      <c r="J327" s="8">
        <f t="shared" si="71"/>
        <v>27.506577808748208</v>
      </c>
      <c r="K327" s="8">
        <f t="shared" si="73"/>
        <v>186.25358352145045</v>
      </c>
      <c r="L327" s="8"/>
      <c r="M327" s="8"/>
      <c r="N327" s="8">
        <v>5</v>
      </c>
      <c r="O327" s="8">
        <v>75</v>
      </c>
      <c r="P327" s="64"/>
      <c r="Q327" s="11"/>
      <c r="R327" s="65"/>
      <c r="S327" s="65"/>
      <c r="T327" s="11"/>
      <c r="U327" s="65"/>
      <c r="V327" s="65"/>
      <c r="W327" s="11"/>
      <c r="X327" s="65"/>
      <c r="Y327" s="65"/>
      <c r="Z327" s="65"/>
      <c r="AA327" s="65"/>
      <c r="AB327" s="6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65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</row>
    <row r="328" spans="6:128" ht="12.75">
      <c r="F328" s="11"/>
      <c r="G328" s="9">
        <f t="shared" si="74"/>
        <v>325</v>
      </c>
      <c r="H328" s="8">
        <f t="shared" si="70"/>
        <v>158.80707680340393</v>
      </c>
      <c r="I328" s="8">
        <f t="shared" si="72"/>
        <v>-19.50159883593558</v>
      </c>
      <c r="J328" s="8">
        <f t="shared" si="71"/>
        <v>27.851169505825712</v>
      </c>
      <c r="K328" s="8">
        <f t="shared" si="73"/>
        <v>186.65824630922964</v>
      </c>
      <c r="L328" s="8"/>
      <c r="M328" s="8"/>
      <c r="N328" s="8">
        <v>6</v>
      </c>
      <c r="O328" s="8">
        <v>74</v>
      </c>
      <c r="P328" s="64"/>
      <c r="Q328" s="11"/>
      <c r="R328" s="65"/>
      <c r="S328" s="65"/>
      <c r="T328" s="11"/>
      <c r="U328" s="65"/>
      <c r="V328" s="65"/>
      <c r="W328" s="11"/>
      <c r="X328" s="65"/>
      <c r="Y328" s="65"/>
      <c r="Z328" s="65"/>
      <c r="AA328" s="65"/>
      <c r="AB328" s="65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65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</row>
    <row r="329" spans="6:128" ht="12.75">
      <c r="F329" s="11"/>
      <c r="G329" s="9">
        <f t="shared" si="74"/>
        <v>326</v>
      </c>
      <c r="H329" s="8">
        <f t="shared" si="70"/>
        <v>158.86636714860197</v>
      </c>
      <c r="I329" s="8">
        <f t="shared" si="72"/>
        <v>-19.01255871800541</v>
      </c>
      <c r="J329" s="8">
        <f t="shared" si="71"/>
        <v>28.187277466871407</v>
      </c>
      <c r="K329" s="8">
        <f t="shared" si="73"/>
        <v>187.0536446154734</v>
      </c>
      <c r="L329" s="8"/>
      <c r="M329" s="8"/>
      <c r="N329" s="8">
        <v>7</v>
      </c>
      <c r="O329" s="8">
        <v>73</v>
      </c>
      <c r="P329" s="64"/>
      <c r="Q329" s="11"/>
      <c r="R329" s="65"/>
      <c r="S329" s="65"/>
      <c r="T329" s="11"/>
      <c r="U329" s="65"/>
      <c r="V329" s="65"/>
      <c r="W329" s="11"/>
      <c r="X329" s="65"/>
      <c r="Y329" s="65"/>
      <c r="Z329" s="65"/>
      <c r="AA329" s="65"/>
      <c r="AB329" s="6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65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</row>
    <row r="330" spans="6:128" ht="12.75">
      <c r="F330" s="11"/>
      <c r="G330" s="9">
        <f t="shared" si="74"/>
        <v>327</v>
      </c>
      <c r="H330" s="8">
        <f t="shared" si="70"/>
        <v>158.92480542601842</v>
      </c>
      <c r="I330" s="8">
        <f t="shared" si="72"/>
        <v>-18.517727190510918</v>
      </c>
      <c r="J330" s="8">
        <f t="shared" si="71"/>
        <v>28.51479931014442</v>
      </c>
      <c r="K330" s="8">
        <f t="shared" si="73"/>
        <v>187.43960473616283</v>
      </c>
      <c r="L330" s="8"/>
      <c r="M330" s="8"/>
      <c r="N330" s="8">
        <v>8</v>
      </c>
      <c r="O330" s="8">
        <v>72</v>
      </c>
      <c r="P330" s="64"/>
      <c r="Q330" s="11"/>
      <c r="R330" s="65"/>
      <c r="S330" s="65"/>
      <c r="T330" s="11"/>
      <c r="U330" s="65"/>
      <c r="V330" s="65"/>
      <c r="W330" s="11"/>
      <c r="X330" s="65"/>
      <c r="Y330" s="65"/>
      <c r="Z330" s="65"/>
      <c r="AA330" s="65"/>
      <c r="AB330" s="6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65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</row>
    <row r="331" spans="6:128" ht="12.75">
      <c r="F331" s="11"/>
      <c r="G331" s="9">
        <f t="shared" si="74"/>
        <v>328</v>
      </c>
      <c r="H331" s="8">
        <f t="shared" si="70"/>
        <v>158.9823214160747</v>
      </c>
      <c r="I331" s="8">
        <f t="shared" si="72"/>
        <v>-18.017254983928996</v>
      </c>
      <c r="J331" s="8">
        <f t="shared" si="71"/>
        <v>28.833635269318464</v>
      </c>
      <c r="K331" s="8">
        <f t="shared" si="73"/>
        <v>187.8159566853932</v>
      </c>
      <c r="L331" s="8"/>
      <c r="M331" s="8"/>
      <c r="N331" s="8">
        <v>9</v>
      </c>
      <c r="O331" s="8">
        <v>71</v>
      </c>
      <c r="P331" s="64"/>
      <c r="Q331" s="11"/>
      <c r="R331" s="65"/>
      <c r="S331" s="65"/>
      <c r="T331" s="11"/>
      <c r="U331" s="65"/>
      <c r="V331" s="65"/>
      <c r="W331" s="11"/>
      <c r="X331" s="65"/>
      <c r="Y331" s="65"/>
      <c r="Z331" s="65"/>
      <c r="AA331" s="65"/>
      <c r="AB331" s="6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65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</row>
    <row r="332" spans="6:128" ht="12.75">
      <c r="F332" s="11"/>
      <c r="G332" s="9">
        <f t="shared" si="74"/>
        <v>329</v>
      </c>
      <c r="H332" s="8">
        <f t="shared" si="70"/>
        <v>159.03884608261671</v>
      </c>
      <c r="I332" s="8">
        <f t="shared" si="72"/>
        <v>-17.51129454694185</v>
      </c>
      <c r="J332" s="8">
        <f t="shared" si="71"/>
        <v>29.143688223871813</v>
      </c>
      <c r="K332" s="8">
        <f t="shared" si="73"/>
        <v>188.18253430648852</v>
      </c>
      <c r="L332" s="8"/>
      <c r="M332" s="8"/>
      <c r="N332" s="8">
        <v>10</v>
      </c>
      <c r="O332" s="8">
        <v>70</v>
      </c>
      <c r="P332" s="64"/>
      <c r="Q332" s="11"/>
      <c r="R332" s="65"/>
      <c r="S332" s="65"/>
      <c r="T332" s="11"/>
      <c r="U332" s="65"/>
      <c r="V332" s="65"/>
      <c r="W332" s="11"/>
      <c r="X332" s="65"/>
      <c r="Y332" s="65"/>
      <c r="Z332" s="65"/>
      <c r="AA332" s="65"/>
      <c r="AB332" s="6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65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</row>
    <row r="333" spans="6:128" ht="12.75">
      <c r="F333" s="11"/>
      <c r="G333" s="9">
        <f t="shared" si="74"/>
        <v>330</v>
      </c>
      <c r="H333" s="8">
        <f t="shared" si="70"/>
        <v>159.0943116519255</v>
      </c>
      <c r="I333" s="8">
        <f t="shared" si="72"/>
        <v>-17.000000000000014</v>
      </c>
      <c r="J333" s="8">
        <f t="shared" si="71"/>
        <v>29.444863728670903</v>
      </c>
      <c r="K333" s="8">
        <f t="shared" si="73"/>
        <v>188.5391753805964</v>
      </c>
      <c r="L333" s="8"/>
      <c r="M333" s="8"/>
      <c r="N333" s="8">
        <v>11</v>
      </c>
      <c r="O333" s="8">
        <v>69</v>
      </c>
      <c r="P333" s="64"/>
      <c r="Q333" s="11"/>
      <c r="R333" s="65"/>
      <c r="S333" s="65"/>
      <c r="T333" s="11"/>
      <c r="U333" s="65"/>
      <c r="V333" s="65"/>
      <c r="W333" s="11"/>
      <c r="X333" s="65"/>
      <c r="Y333" s="65"/>
      <c r="Z333" s="65"/>
      <c r="AA333" s="65"/>
      <c r="AB333" s="6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65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</row>
    <row r="334" spans="6:128" ht="12.75">
      <c r="F334" s="11"/>
      <c r="G334" s="9">
        <f t="shared" si="74"/>
        <v>331</v>
      </c>
      <c r="H334" s="8">
        <f t="shared" si="70"/>
        <v>159.148651689943</v>
      </c>
      <c r="I334" s="8">
        <f t="shared" si="72"/>
        <v>-16.483527088375453</v>
      </c>
      <c r="J334" s="8">
        <f t="shared" si="71"/>
        <v>29.737070042739457</v>
      </c>
      <c r="K334" s="8">
        <f t="shared" si="73"/>
        <v>188.88572173268244</v>
      </c>
      <c r="L334" s="8"/>
      <c r="M334" s="8"/>
      <c r="N334" s="8">
        <v>12</v>
      </c>
      <c r="O334" s="8">
        <v>68</v>
      </c>
      <c r="P334" s="64"/>
      <c r="Q334" s="11"/>
      <c r="R334" s="65"/>
      <c r="S334" s="65"/>
      <c r="T334" s="11"/>
      <c r="U334" s="65"/>
      <c r="V334" s="65"/>
      <c r="W334" s="11"/>
      <c r="X334" s="65"/>
      <c r="Y334" s="65"/>
      <c r="Z334" s="65"/>
      <c r="AA334" s="65"/>
      <c r="AB334" s="6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65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</row>
    <row r="335" spans="6:128" ht="12.75">
      <c r="F335" s="11"/>
      <c r="G335" s="9">
        <f t="shared" si="74"/>
        <v>332</v>
      </c>
      <c r="H335" s="8">
        <f t="shared" si="70"/>
        <v>159.201801177644</v>
      </c>
      <c r="I335" s="8">
        <f t="shared" si="72"/>
        <v>-15.962033134720288</v>
      </c>
      <c r="J335" s="8">
        <f t="shared" si="71"/>
        <v>30.020218157203512</v>
      </c>
      <c r="K335" s="8">
        <f t="shared" si="73"/>
        <v>189.22201933484752</v>
      </c>
      <c r="L335" s="8"/>
      <c r="M335" s="8"/>
      <c r="N335" s="8">
        <v>13</v>
      </c>
      <c r="O335" s="8">
        <v>67</v>
      </c>
      <c r="P335" s="64"/>
      <c r="Q335" s="11"/>
      <c r="R335" s="65"/>
      <c r="S335" s="65"/>
      <c r="T335" s="11"/>
      <c r="U335" s="65"/>
      <c r="V335" s="65"/>
      <c r="W335" s="11"/>
      <c r="X335" s="65"/>
      <c r="Y335" s="65"/>
      <c r="Z335" s="65"/>
      <c r="AA335" s="65"/>
      <c r="AB335" s="6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65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</row>
    <row r="336" spans="6:128" ht="12.75">
      <c r="F336" s="11"/>
      <c r="G336" s="9">
        <f t="shared" si="74"/>
        <v>333</v>
      </c>
      <c r="H336" s="8">
        <f t="shared" si="70"/>
        <v>159.25369658449077</v>
      </c>
      <c r="I336" s="8">
        <f t="shared" si="72"/>
        <v>-15.435676991144597</v>
      </c>
      <c r="J336" s="8">
        <f t="shared" si="71"/>
        <v>30.294221822404506</v>
      </c>
      <c r="K336" s="8">
        <f t="shared" si="73"/>
        <v>189.54791840689526</v>
      </c>
      <c r="L336" s="8"/>
      <c r="M336" s="8"/>
      <c r="N336" s="8">
        <v>14</v>
      </c>
      <c r="O336" s="8">
        <v>66</v>
      </c>
      <c r="P336" s="64"/>
      <c r="Q336" s="11"/>
      <c r="R336" s="65"/>
      <c r="S336" s="65"/>
      <c r="T336" s="11"/>
      <c r="U336" s="65"/>
      <c r="V336" s="65"/>
      <c r="W336" s="11"/>
      <c r="X336" s="65"/>
      <c r="Y336" s="65"/>
      <c r="Z336" s="65"/>
      <c r="AA336" s="65"/>
      <c r="AB336" s="6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65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</row>
    <row r="337" spans="6:128" ht="12.75">
      <c r="F337" s="11"/>
      <c r="G337" s="9">
        <f t="shared" si="74"/>
        <v>334</v>
      </c>
      <c r="H337" s="8">
        <f t="shared" si="70"/>
        <v>159.30427593990763</v>
      </c>
      <c r="I337" s="8">
        <f t="shared" si="72"/>
        <v>-14.904618990828618</v>
      </c>
      <c r="J337" s="8">
        <f t="shared" si="71"/>
        <v>30.558997574171684</v>
      </c>
      <c r="K337" s="8">
        <f t="shared" si="73"/>
        <v>189.8632735140793</v>
      </c>
      <c r="L337" s="8"/>
      <c r="M337" s="8"/>
      <c r="N337" s="8">
        <v>15</v>
      </c>
      <c r="O337" s="8">
        <v>65</v>
      </c>
      <c r="P337" s="64"/>
      <c r="Q337" s="11"/>
      <c r="R337" s="65"/>
      <c r="S337" s="65"/>
      <c r="T337" s="11"/>
      <c r="U337" s="65"/>
      <c r="V337" s="65"/>
      <c r="W337" s="11"/>
      <c r="X337" s="65"/>
      <c r="Y337" s="65"/>
      <c r="Z337" s="65"/>
      <c r="AA337" s="65"/>
      <c r="AB337" s="6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65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</row>
    <row r="338" spans="6:128" ht="12.75">
      <c r="F338" s="11"/>
      <c r="G338" s="9">
        <f t="shared" si="74"/>
        <v>335</v>
      </c>
      <c r="H338" s="8">
        <f t="shared" si="70"/>
        <v>159.35347890271746</v>
      </c>
      <c r="I338" s="8">
        <f t="shared" si="72"/>
        <v>-14.3690208991838</v>
      </c>
      <c r="J338" s="8">
        <f t="shared" si="71"/>
        <v>30.81446475924609</v>
      </c>
      <c r="K338" s="8">
        <f t="shared" si="73"/>
        <v>190.16794366196353</v>
      </c>
      <c r="L338" s="8"/>
      <c r="M338" s="8"/>
      <c r="N338" s="8">
        <v>16</v>
      </c>
      <c r="O338" s="8">
        <v>64</v>
      </c>
      <c r="P338" s="64"/>
      <c r="Q338" s="11"/>
      <c r="R338" s="65"/>
      <c r="S338" s="65"/>
      <c r="T338" s="11"/>
      <c r="U338" s="65"/>
      <c r="V338" s="65"/>
      <c r="W338" s="11"/>
      <c r="X338" s="65"/>
      <c r="Y338" s="65"/>
      <c r="Z338" s="65"/>
      <c r="AA338" s="65"/>
      <c r="AB338" s="65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65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</row>
    <row r="339" spans="6:128" ht="12.75">
      <c r="F339" s="11"/>
      <c r="G339" s="9">
        <f t="shared" si="74"/>
        <v>336</v>
      </c>
      <c r="H339" s="8">
        <f t="shared" si="70"/>
        <v>159.40124682848443</v>
      </c>
      <c r="I339" s="8">
        <f t="shared" si="72"/>
        <v>-13.829045864577205</v>
      </c>
      <c r="J339" s="8">
        <f t="shared" si="71"/>
        <v>31.060545559848432</v>
      </c>
      <c r="K339" s="8">
        <f t="shared" si="73"/>
        <v>190.46179238833287</v>
      </c>
      <c r="L339" s="8"/>
      <c r="M339" s="8"/>
      <c r="N339" s="8">
        <v>17</v>
      </c>
      <c r="O339" s="8">
        <v>63</v>
      </c>
      <c r="P339" s="64"/>
      <c r="Q339" s="11"/>
      <c r="R339" s="65"/>
      <c r="S339" s="65"/>
      <c r="T339" s="11"/>
      <c r="U339" s="65"/>
      <c r="V339" s="65"/>
      <c r="W339" s="11"/>
      <c r="X339" s="65"/>
      <c r="Y339" s="65"/>
      <c r="Z339" s="65"/>
      <c r="AA339" s="65"/>
      <c r="AB339" s="65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65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</row>
    <row r="340" spans="6:128" ht="12.75">
      <c r="F340" s="11"/>
      <c r="G340" s="9">
        <f t="shared" si="74"/>
        <v>337</v>
      </c>
      <c r="H340" s="8">
        <f t="shared" si="70"/>
        <v>159.4475228347098</v>
      </c>
      <c r="I340" s="8">
        <f t="shared" si="72"/>
        <v>-13.28485836863534</v>
      </c>
      <c r="J340" s="8">
        <f t="shared" si="71"/>
        <v>31.29716501738296</v>
      </c>
      <c r="K340" s="8">
        <f t="shared" si="73"/>
        <v>190.74468785209274</v>
      </c>
      <c r="L340" s="8"/>
      <c r="M340" s="8"/>
      <c r="N340" s="8">
        <v>18</v>
      </c>
      <c r="O340" s="8">
        <v>62</v>
      </c>
      <c r="P340" s="64"/>
      <c r="Q340" s="11"/>
      <c r="R340" s="65"/>
      <c r="S340" s="65"/>
      <c r="T340" s="11"/>
      <c r="U340" s="65"/>
      <c r="V340" s="65"/>
      <c r="W340" s="11"/>
      <c r="X340" s="65"/>
      <c r="Y340" s="65"/>
      <c r="Z340" s="65"/>
      <c r="AA340" s="65"/>
      <c r="AB340" s="6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65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</row>
    <row r="341" spans="6:128" ht="12.75">
      <c r="F341" s="11"/>
      <c r="G341" s="9">
        <f t="shared" si="74"/>
        <v>338</v>
      </c>
      <c r="H341" s="8">
        <f t="shared" si="70"/>
        <v>159.49225186383111</v>
      </c>
      <c r="I341" s="8">
        <f t="shared" si="72"/>
        <v>-12.736624176141019</v>
      </c>
      <c r="J341" s="8">
        <f t="shared" si="71"/>
        <v>31.524251055270767</v>
      </c>
      <c r="K341" s="8">
        <f t="shared" si="73"/>
        <v>191.01650291910187</v>
      </c>
      <c r="L341" s="8"/>
      <c r="M341" s="8"/>
      <c r="N341" s="8">
        <v>19</v>
      </c>
      <c r="O341" s="8">
        <v>61</v>
      </c>
      <c r="P341" s="64"/>
      <c r="Q341" s="11"/>
      <c r="R341" s="65"/>
      <c r="S341" s="65"/>
      <c r="T341" s="11"/>
      <c r="U341" s="65"/>
      <c r="V341" s="65"/>
      <c r="W341" s="11"/>
      <c r="X341" s="65"/>
      <c r="Y341" s="65"/>
      <c r="Z341" s="65"/>
      <c r="AA341" s="65"/>
      <c r="AB341" s="6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65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</row>
    <row r="342" spans="6:128" ht="12.75">
      <c r="F342" s="11"/>
      <c r="G342" s="9">
        <f t="shared" si="74"/>
        <v>339</v>
      </c>
      <c r="H342" s="8">
        <f t="shared" si="70"/>
        <v>159.5353807439777</v>
      </c>
      <c r="I342" s="8">
        <f t="shared" si="72"/>
        <v>-12.184510284540226</v>
      </c>
      <c r="J342" s="8">
        <f t="shared" si="71"/>
        <v>31.74173450090485</v>
      </c>
      <c r="K342" s="8">
        <f t="shared" si="73"/>
        <v>191.27711524488254</v>
      </c>
      <c r="L342" s="8"/>
      <c r="M342" s="8"/>
      <c r="N342" s="8">
        <v>20</v>
      </c>
      <c r="O342" s="8">
        <v>60</v>
      </c>
      <c r="P342" s="64"/>
      <c r="Q342" s="11"/>
      <c r="R342" s="65"/>
      <c r="S342" s="65"/>
      <c r="T342" s="11"/>
      <c r="U342" s="65"/>
      <c r="V342" s="65"/>
      <c r="W342" s="11"/>
      <c r="X342" s="65"/>
      <c r="Y342" s="65"/>
      <c r="Z342" s="65"/>
      <c r="AA342" s="65"/>
      <c r="AB342" s="6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65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</row>
    <row r="343" spans="6:128" ht="12.75">
      <c r="F343" s="11"/>
      <c r="G343" s="9">
        <f t="shared" si="74"/>
        <v>340</v>
      </c>
      <c r="H343" s="8">
        <f t="shared" si="70"/>
        <v>159.5768582474375</v>
      </c>
      <c r="I343" s="8">
        <f t="shared" si="72"/>
        <v>-11.628684873072732</v>
      </c>
      <c r="J343" s="8">
        <f t="shared" si="71"/>
        <v>31.949549106720887</v>
      </c>
      <c r="K343" s="8">
        <f t="shared" si="73"/>
        <v>191.5264073541584</v>
      </c>
      <c r="L343" s="8"/>
      <c r="M343" s="8"/>
      <c r="N343" s="8">
        <v>21</v>
      </c>
      <c r="O343" s="8">
        <v>59</v>
      </c>
      <c r="P343" s="64"/>
      <c r="Q343" s="11"/>
      <c r="R343" s="65"/>
      <c r="S343" s="65"/>
      <c r="T343" s="11"/>
      <c r="U343" s="65"/>
      <c r="V343" s="65"/>
      <c r="W343" s="11"/>
      <c r="X343" s="65"/>
      <c r="Y343" s="65"/>
      <c r="Z343" s="65"/>
      <c r="AA343" s="65"/>
      <c r="AB343" s="65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65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</row>
    <row r="344" spans="6:128" ht="12.75">
      <c r="F344" s="11"/>
      <c r="G344" s="9">
        <f t="shared" si="74"/>
        <v>341</v>
      </c>
      <c r="H344" s="8">
        <f t="shared" si="70"/>
        <v>159.61663514679378</v>
      </c>
      <c r="I344" s="8">
        <f t="shared" si="72"/>
        <v>-11.069317251543357</v>
      </c>
      <c r="J344" s="8">
        <f t="shared" si="71"/>
        <v>32.14763157037676</v>
      </c>
      <c r="K344" s="8">
        <f t="shared" si="73"/>
        <v>191.76426671717053</v>
      </c>
      <c r="L344" s="8"/>
      <c r="M344" s="8"/>
      <c r="N344" s="8">
        <v>22</v>
      </c>
      <c r="O344" s="8">
        <v>58</v>
      </c>
      <c r="P344" s="64"/>
      <c r="Q344" s="11"/>
      <c r="R344" s="65"/>
      <c r="S344" s="65"/>
      <c r="T344" s="11"/>
      <c r="U344" s="65"/>
      <c r="V344" s="65"/>
      <c r="W344" s="11"/>
      <c r="X344" s="65"/>
      <c r="Y344" s="65"/>
      <c r="Z344" s="65"/>
      <c r="AA344" s="65"/>
      <c r="AB344" s="6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65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</row>
    <row r="345" spans="6:128" ht="12.75">
      <c r="F345" s="11"/>
      <c r="G345" s="9">
        <f t="shared" si="74"/>
        <v>342</v>
      </c>
      <c r="H345" s="8">
        <f t="shared" si="70"/>
        <v>159.65466426869187</v>
      </c>
      <c r="I345" s="8">
        <f t="shared" si="72"/>
        <v>-10.506577808748219</v>
      </c>
      <c r="J345" s="8">
        <f t="shared" si="71"/>
        <v>32.33592155403522</v>
      </c>
      <c r="K345" s="8">
        <f t="shared" si="73"/>
        <v>191.9905858227271</v>
      </c>
      <c r="L345" s="8"/>
      <c r="M345" s="8"/>
      <c r="N345" s="8">
        <v>23</v>
      </c>
      <c r="O345" s="8">
        <v>57</v>
      </c>
      <c r="P345" s="64"/>
      <c r="Q345" s="11"/>
      <c r="R345" s="65"/>
      <c r="S345" s="65"/>
      <c r="T345" s="11"/>
      <c r="U345" s="65"/>
      <c r="V345" s="65"/>
      <c r="W345" s="11"/>
      <c r="X345" s="65"/>
      <c r="Y345" s="65"/>
      <c r="Z345" s="65"/>
      <c r="AA345" s="65"/>
      <c r="AB345" s="6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65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</row>
    <row r="346" spans="6:128" ht="12.75">
      <c r="F346" s="11"/>
      <c r="G346" s="9">
        <f t="shared" si="74"/>
        <v>343</v>
      </c>
      <c r="H346" s="8">
        <f t="shared" si="70"/>
        <v>159.69090054519955</v>
      </c>
      <c r="I346" s="8">
        <f t="shared" si="72"/>
        <v>-9.940637960573033</v>
      </c>
      <c r="J346" s="8">
        <f t="shared" si="71"/>
        <v>32.514361702743216</v>
      </c>
      <c r="K346" s="8">
        <f t="shared" si="73"/>
        <v>192.20526224794276</v>
      </c>
      <c r="L346" s="8"/>
      <c r="M346" s="8"/>
      <c r="N346" s="8">
        <v>24</v>
      </c>
      <c r="O346" s="8">
        <v>56</v>
      </c>
      <c r="P346" s="64"/>
      <c r="Q346" s="11"/>
      <c r="R346" s="65"/>
      <c r="S346" s="65"/>
      <c r="T346" s="11"/>
      <c r="U346" s="65"/>
      <c r="V346" s="65"/>
      <c r="W346" s="11"/>
      <c r="X346" s="65"/>
      <c r="Y346" s="65"/>
      <c r="Z346" s="65"/>
      <c r="AA346" s="65"/>
      <c r="AB346" s="6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65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</row>
    <row r="347" spans="6:128" ht="12.75">
      <c r="F347" s="11"/>
      <c r="G347" s="9">
        <f t="shared" si="74"/>
        <v>344</v>
      </c>
      <c r="H347" s="8">
        <f t="shared" si="70"/>
        <v>159.72530106272586</v>
      </c>
      <c r="I347" s="8">
        <f t="shared" si="72"/>
        <v>-9.371670097777992</v>
      </c>
      <c r="J347" s="8">
        <f t="shared" si="71"/>
        <v>32.682897661902835</v>
      </c>
      <c r="K347" s="8">
        <f t="shared" si="73"/>
        <v>192.4081987246287</v>
      </c>
      <c r="L347" s="8"/>
      <c r="M347" s="8"/>
      <c r="N347" s="8">
        <v>25</v>
      </c>
      <c r="O347" s="8">
        <v>55</v>
      </c>
      <c r="P347" s="64"/>
      <c r="Q347" s="11"/>
      <c r="R347" s="65"/>
      <c r="S347" s="65"/>
      <c r="T347" s="11"/>
      <c r="U347" s="65"/>
      <c r="V347" s="65"/>
      <c r="W347" s="11"/>
      <c r="X347" s="65"/>
      <c r="Y347" s="65"/>
      <c r="Z347" s="65"/>
      <c r="AA347" s="65"/>
      <c r="AB347" s="65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65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</row>
    <row r="348" spans="6:128" ht="12.75">
      <c r="F348" s="11"/>
      <c r="G348" s="9">
        <f t="shared" si="74"/>
        <v>345</v>
      </c>
      <c r="H348" s="8">
        <f t="shared" si="70"/>
        <v>159.75782510846662</v>
      </c>
      <c r="I348" s="8">
        <f t="shared" si="72"/>
        <v>-8.799847533485703</v>
      </c>
      <c r="J348" s="8">
        <f t="shared" si="71"/>
        <v>32.84147809382832</v>
      </c>
      <c r="K348" s="8">
        <f t="shared" si="73"/>
        <v>192.59930320229495</v>
      </c>
      <c r="L348" s="8"/>
      <c r="M348" s="8"/>
      <c r="N348" s="8">
        <v>26</v>
      </c>
      <c r="O348" s="8">
        <v>54</v>
      </c>
      <c r="P348" s="64"/>
      <c r="Q348" s="11"/>
      <c r="R348" s="65"/>
      <c r="S348" s="65"/>
      <c r="T348" s="11"/>
      <c r="U348" s="65"/>
      <c r="V348" s="65"/>
      <c r="W348" s="11"/>
      <c r="X348" s="65"/>
      <c r="Y348" s="65"/>
      <c r="Z348" s="65"/>
      <c r="AA348" s="65"/>
      <c r="AB348" s="6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65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</row>
    <row r="349" spans="6:128" ht="12.75">
      <c r="F349" s="11"/>
      <c r="G349" s="9">
        <f t="shared" si="74"/>
        <v>346</v>
      </c>
      <c r="H349" s="8">
        <f t="shared" si="70"/>
        <v>159.78843421434624</v>
      </c>
      <c r="I349" s="8">
        <f t="shared" si="72"/>
        <v>-8.225344450388707</v>
      </c>
      <c r="J349" s="8">
        <f t="shared" si="71"/>
        <v>32.99005469338388</v>
      </c>
      <c r="K349" s="8">
        <f t="shared" si="73"/>
        <v>192.77848890773012</v>
      </c>
      <c r="L349" s="8"/>
      <c r="M349" s="8"/>
      <c r="N349" s="8">
        <v>27</v>
      </c>
      <c r="O349" s="8">
        <v>53</v>
      </c>
      <c r="P349" s="64"/>
      <c r="Q349" s="11"/>
      <c r="R349" s="65"/>
      <c r="S349" s="65"/>
      <c r="T349" s="11"/>
      <c r="U349" s="65"/>
      <c r="V349" s="65"/>
      <c r="W349" s="11"/>
      <c r="X349" s="65"/>
      <c r="Y349" s="65"/>
      <c r="Z349" s="65"/>
      <c r="AA349" s="65"/>
      <c r="AB349" s="6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65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</row>
    <row r="350" spans="6:128" ht="12.75">
      <c r="F350" s="11"/>
      <c r="G350" s="9">
        <f t="shared" si="74"/>
        <v>347</v>
      </c>
      <c r="H350" s="8">
        <f t="shared" si="70"/>
        <v>159.81709219842824</v>
      </c>
      <c r="I350" s="8">
        <f t="shared" si="72"/>
        <v>-7.648335847691421</v>
      </c>
      <c r="J350" s="8">
        <f t="shared" si="71"/>
        <v>33.12858220269799</v>
      </c>
      <c r="K350" s="8">
        <f t="shared" si="73"/>
        <v>192.94567440112624</v>
      </c>
      <c r="L350" s="8"/>
      <c r="M350" s="8"/>
      <c r="N350" s="8">
        <v>28</v>
      </c>
      <c r="O350" s="8">
        <v>52</v>
      </c>
      <c r="P350" s="64"/>
      <c r="Q350" s="11"/>
      <c r="R350" s="65"/>
      <c r="S350" s="65"/>
      <c r="T350" s="11"/>
      <c r="U350" s="65"/>
      <c r="V350" s="65"/>
      <c r="W350" s="11"/>
      <c r="X350" s="65"/>
      <c r="Y350" s="65"/>
      <c r="Z350" s="65"/>
      <c r="AA350" s="65"/>
      <c r="AB350" s="65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65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</row>
    <row r="351" spans="6:128" ht="12.75">
      <c r="F351" s="11"/>
      <c r="G351" s="9">
        <f t="shared" si="74"/>
        <v>348</v>
      </c>
      <c r="H351" s="8">
        <f t="shared" si="70"/>
        <v>159.84376520376833</v>
      </c>
      <c r="I351" s="8">
        <f t="shared" si="72"/>
        <v>-7.068997487803836</v>
      </c>
      <c r="J351" s="8">
        <f t="shared" si="71"/>
        <v>33.257018424949386</v>
      </c>
      <c r="K351" s="8">
        <f t="shared" si="73"/>
        <v>193.10078362871772</v>
      </c>
      <c r="L351" s="8"/>
      <c r="M351" s="8"/>
      <c r="N351" s="8">
        <v>29</v>
      </c>
      <c r="O351" s="8">
        <v>51</v>
      </c>
      <c r="P351" s="64"/>
      <c r="Q351" s="11"/>
      <c r="R351" s="65"/>
      <c r="S351" s="65"/>
      <c r="T351" s="11"/>
      <c r="U351" s="65"/>
      <c r="V351" s="65"/>
      <c r="W351" s="11"/>
      <c r="X351" s="65"/>
      <c r="Y351" s="65"/>
      <c r="Z351" s="65"/>
      <c r="AA351" s="65"/>
      <c r="AB351" s="6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65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</row>
    <row r="352" spans="6:128" ht="12.75">
      <c r="F352" s="11"/>
      <c r="G352" s="9">
        <f t="shared" si="74"/>
        <v>349</v>
      </c>
      <c r="H352" s="8">
        <f t="shared" si="70"/>
        <v>159.86842173468656</v>
      </c>
      <c r="I352" s="8">
        <f t="shared" si="72"/>
        <v>-6.487505842802519</v>
      </c>
      <c r="J352" s="8">
        <f t="shared" si="71"/>
        <v>33.375324237220575</v>
      </c>
      <c r="K352" s="8">
        <f t="shared" si="73"/>
        <v>193.24374597190715</v>
      </c>
      <c r="L352" s="8"/>
      <c r="M352" s="8"/>
      <c r="N352" s="8">
        <v>30</v>
      </c>
      <c r="O352" s="8">
        <v>50</v>
      </c>
      <c r="P352" s="64"/>
      <c r="Q352" s="11"/>
      <c r="R352" s="65"/>
      <c r="S352" s="65"/>
      <c r="T352" s="11"/>
      <c r="U352" s="65"/>
      <c r="V352" s="65"/>
      <c r="W352" s="11"/>
      <c r="X352" s="65"/>
      <c r="Y352" s="65"/>
      <c r="Z352" s="65"/>
      <c r="AA352" s="65"/>
      <c r="AB352" s="65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65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</row>
    <row r="353" spans="6:128" ht="12.75">
      <c r="F353" s="11"/>
      <c r="G353" s="9">
        <f t="shared" si="74"/>
        <v>350</v>
      </c>
      <c r="H353" s="8">
        <f t="shared" si="70"/>
        <v>159.89103269043656</v>
      </c>
      <c r="I353" s="8">
        <f t="shared" si="72"/>
        <v>-5.904038040675664</v>
      </c>
      <c r="J353" s="8">
        <f t="shared" si="71"/>
        <v>33.48346360241507</v>
      </c>
      <c r="K353" s="8">
        <f t="shared" si="73"/>
        <v>193.37449629285163</v>
      </c>
      <c r="L353" s="8"/>
      <c r="M353" s="8"/>
      <c r="N353" s="8">
        <v>31</v>
      </c>
      <c r="O353" s="8">
        <v>49</v>
      </c>
      <c r="P353" s="64"/>
      <c r="Q353" s="11"/>
      <c r="R353" s="65"/>
      <c r="S353" s="65"/>
      <c r="T353" s="11"/>
      <c r="U353" s="65"/>
      <c r="V353" s="65"/>
      <c r="W353" s="11"/>
      <c r="X353" s="65"/>
      <c r="Y353" s="65"/>
      <c r="Z353" s="65"/>
      <c r="AA353" s="65"/>
      <c r="AB353" s="6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65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</row>
    <row r="354" spans="6:128" ht="12.75">
      <c r="F354" s="11"/>
      <c r="G354" s="9">
        <f t="shared" si="74"/>
        <v>351</v>
      </c>
      <c r="H354" s="8">
        <f t="shared" si="70"/>
        <v>159.911571396252</v>
      </c>
      <c r="I354" s="8">
        <f t="shared" si="72"/>
        <v>-5.318771811367858</v>
      </c>
      <c r="J354" s="8">
        <f t="shared" si="71"/>
        <v>33.58140358023468</v>
      </c>
      <c r="K354" s="8">
        <f t="shared" si="73"/>
        <v>193.49297497648666</v>
      </c>
      <c r="L354" s="8"/>
      <c r="M354" s="8"/>
      <c r="N354" s="8">
        <v>32</v>
      </c>
      <c r="O354" s="8">
        <v>48</v>
      </c>
      <c r="P354" s="64"/>
      <c r="Q354" s="11"/>
      <c r="R354" s="65"/>
      <c r="S354" s="65"/>
      <c r="T354" s="11"/>
      <c r="U354" s="65"/>
      <c r="V354" s="65"/>
      <c r="W354" s="11"/>
      <c r="X354" s="65"/>
      <c r="Y354" s="65"/>
      <c r="Z354" s="65"/>
      <c r="AA354" s="65"/>
      <c r="AB354" s="65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65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</row>
    <row r="355" spans="6:128" ht="12.75">
      <c r="F355" s="11"/>
      <c r="G355" s="9">
        <f t="shared" si="74"/>
        <v>352</v>
      </c>
      <c r="H355" s="8">
        <f t="shared" si="70"/>
        <v>159.9300136317519</v>
      </c>
      <c r="I355" s="8">
        <f t="shared" si="72"/>
        <v>-4.73188543264224</v>
      </c>
      <c r="J355" s="8">
        <f t="shared" si="71"/>
        <v>33.66911433721339</v>
      </c>
      <c r="K355" s="8">
        <f t="shared" si="73"/>
        <v>193.5991279689653</v>
      </c>
      <c r="L355" s="8"/>
      <c r="M355" s="8"/>
      <c r="N355" s="8">
        <v>33</v>
      </c>
      <c r="O355" s="8">
        <v>47</v>
      </c>
      <c r="P355" s="64"/>
      <c r="Q355" s="11"/>
      <c r="R355" s="65"/>
      <c r="S355" s="65"/>
      <c r="T355" s="11"/>
      <c r="U355" s="65"/>
      <c r="V355" s="65"/>
      <c r="W355" s="11"/>
      <c r="X355" s="65"/>
      <c r="Y355" s="65"/>
      <c r="Z355" s="65"/>
      <c r="AA355" s="65"/>
      <c r="AB355" s="6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65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</row>
    <row r="356" spans="6:128" ht="12.75">
      <c r="F356" s="11"/>
      <c r="G356" s="9">
        <f t="shared" si="74"/>
        <v>353</v>
      </c>
      <c r="H356" s="8">
        <f t="shared" si="70"/>
        <v>159.94633765668888</v>
      </c>
      <c r="I356" s="8">
        <f t="shared" si="72"/>
        <v>-4.143557675775036</v>
      </c>
      <c r="J356" s="8">
        <f t="shared" si="71"/>
        <v>33.74656915580495</v>
      </c>
      <c r="K356" s="8">
        <f t="shared" si="73"/>
        <v>193.69290681249385</v>
      </c>
      <c r="L356" s="8"/>
      <c r="M356" s="8"/>
      <c r="N356" s="8">
        <v>34</v>
      </c>
      <c r="O356" s="8">
        <v>46</v>
      </c>
      <c r="P356" s="64"/>
      <c r="Q356" s="11"/>
      <c r="R356" s="65"/>
      <c r="S356" s="65"/>
      <c r="T356" s="11"/>
      <c r="U356" s="65"/>
      <c r="V356" s="65"/>
      <c r="W356" s="11"/>
      <c r="X356" s="65"/>
      <c r="Y356" s="65"/>
      <c r="Z356" s="65"/>
      <c r="AA356" s="65"/>
      <c r="AB356" s="65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65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</row>
    <row r="357" spans="6:128" ht="12.75">
      <c r="F357" s="11"/>
      <c r="G357" s="9">
        <f t="shared" si="74"/>
        <v>354</v>
      </c>
      <c r="H357" s="8">
        <f t="shared" si="70"/>
        <v>159.96052423402512</v>
      </c>
      <c r="I357" s="8">
        <f t="shared" si="72"/>
        <v>-3.553967751100216</v>
      </c>
      <c r="J357" s="8">
        <f t="shared" si="71"/>
        <v>33.81374444252129</v>
      </c>
      <c r="K357" s="8">
        <f t="shared" si="73"/>
        <v>193.7742686765464</v>
      </c>
      <c r="L357" s="8"/>
      <c r="M357" s="8"/>
      <c r="N357" s="8">
        <v>35</v>
      </c>
      <c r="O357" s="8">
        <v>45</v>
      </c>
      <c r="P357" s="64"/>
      <c r="Q357" s="11"/>
      <c r="R357" s="65"/>
      <c r="S357" s="65"/>
      <c r="T357" s="11"/>
      <c r="U357" s="65"/>
      <c r="V357" s="65"/>
      <c r="W357" s="11"/>
      <c r="X357" s="65"/>
      <c r="Y357" s="65"/>
      <c r="Z357" s="65"/>
      <c r="AA357" s="65"/>
      <c r="AB357" s="6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65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</row>
    <row r="358" spans="6:128" ht="12.75">
      <c r="F358" s="11"/>
      <c r="G358" s="9">
        <f t="shared" si="74"/>
        <v>355</v>
      </c>
      <c r="H358" s="8">
        <f t="shared" si="70"/>
        <v>159.9725566503238</v>
      </c>
      <c r="I358" s="8">
        <f t="shared" si="72"/>
        <v>-2.963295253420383</v>
      </c>
      <c r="J358" s="8">
        <f t="shared" si="71"/>
        <v>33.87061973511935</v>
      </c>
      <c r="K358" s="8">
        <f t="shared" si="73"/>
        <v>193.84317638544314</v>
      </c>
      <c r="L358" s="8"/>
      <c r="M358" s="8"/>
      <c r="N358" s="8">
        <v>36</v>
      </c>
      <c r="O358" s="8">
        <v>44</v>
      </c>
      <c r="P358" s="64"/>
      <c r="Q358" s="11"/>
      <c r="R358" s="65"/>
      <c r="S358" s="65"/>
      <c r="T358" s="11"/>
      <c r="U358" s="65"/>
      <c r="V358" s="65"/>
      <c r="W358" s="11"/>
      <c r="X358" s="65"/>
      <c r="Y358" s="65"/>
      <c r="Z358" s="65"/>
      <c r="AA358" s="65"/>
      <c r="AB358" s="6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65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</row>
    <row r="359" spans="6:128" ht="12.75">
      <c r="F359" s="11"/>
      <c r="G359" s="9">
        <f t="shared" si="74"/>
        <v>356</v>
      </c>
      <c r="H359" s="8">
        <f t="shared" si="70"/>
        <v>159.9824207334438</v>
      </c>
      <c r="I359" s="8">
        <f t="shared" si="72"/>
        <v>-2.371720107300242</v>
      </c>
      <c r="J359" s="8">
        <f t="shared" si="71"/>
        <v>33.917177708834025</v>
      </c>
      <c r="K359" s="8">
        <f t="shared" si="73"/>
        <v>193.89959844227783</v>
      </c>
      <c r="L359" s="8"/>
      <c r="M359" s="8"/>
      <c r="N359" s="8">
        <v>37</v>
      </c>
      <c r="O359" s="8">
        <v>43</v>
      </c>
      <c r="P359" s="64"/>
      <c r="Q359" s="11"/>
      <c r="R359" s="65"/>
      <c r="S359" s="65"/>
      <c r="T359" s="11"/>
      <c r="U359" s="65"/>
      <c r="V359" s="65"/>
      <c r="W359" s="11"/>
      <c r="X359" s="65"/>
      <c r="Y359" s="65"/>
      <c r="Z359" s="65"/>
      <c r="AA359" s="65"/>
      <c r="AB359" s="6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65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</row>
    <row r="360" spans="6:128" ht="12.75">
      <c r="F360" s="11"/>
      <c r="G360" s="9">
        <f t="shared" si="74"/>
        <v>357</v>
      </c>
      <c r="H360" s="8">
        <f t="shared" si="70"/>
        <v>159.9901048675288</v>
      </c>
      <c r="I360" s="8">
        <f t="shared" si="72"/>
        <v>-1.7794225122601086</v>
      </c>
      <c r="J360" s="8">
        <f t="shared" si="71"/>
        <v>33.95340418165551</v>
      </c>
      <c r="K360" s="8">
        <f t="shared" si="73"/>
        <v>193.9435090491843</v>
      </c>
      <c r="L360" s="8"/>
      <c r="M360" s="8"/>
      <c r="N360" s="8">
        <v>38</v>
      </c>
      <c r="O360" s="8">
        <v>42</v>
      </c>
      <c r="P360" s="64"/>
      <c r="Q360" s="11"/>
      <c r="R360" s="65"/>
      <c r="S360" s="65"/>
      <c r="T360" s="11"/>
      <c r="U360" s="65"/>
      <c r="V360" s="65"/>
      <c r="W360" s="11"/>
      <c r="X360" s="65"/>
      <c r="Y360" s="65"/>
      <c r="Z360" s="65"/>
      <c r="AA360" s="65"/>
      <c r="AB360" s="6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65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</row>
    <row r="361" spans="6:128" ht="12.75">
      <c r="F361" s="11"/>
      <c r="G361" s="9">
        <f t="shared" si="74"/>
        <v>358</v>
      </c>
      <c r="H361" s="8">
        <f t="shared" si="70"/>
        <v>159.99560000528194</v>
      </c>
      <c r="I361" s="8">
        <f t="shared" si="72"/>
        <v>-1.186582887885028</v>
      </c>
      <c r="J361" s="8">
        <f t="shared" si="71"/>
        <v>33.97928811864926</v>
      </c>
      <c r="K361" s="8">
        <f t="shared" si="73"/>
        <v>193.9748881239312</v>
      </c>
      <c r="L361" s="8"/>
      <c r="M361" s="8"/>
      <c r="N361" s="8">
        <v>39</v>
      </c>
      <c r="O361" s="8">
        <v>41</v>
      </c>
      <c r="P361" s="64"/>
      <c r="Q361" s="11"/>
      <c r="R361" s="65"/>
      <c r="S361" s="65"/>
      <c r="T361" s="11"/>
      <c r="U361" s="65"/>
      <c r="V361" s="65"/>
      <c r="W361" s="11"/>
      <c r="X361" s="65"/>
      <c r="Y361" s="65"/>
      <c r="Z361" s="65"/>
      <c r="AA361" s="65"/>
      <c r="AB361" s="6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65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</row>
    <row r="362" spans="6:128" ht="12.75">
      <c r="F362" s="11"/>
      <c r="G362" s="9">
        <f t="shared" si="74"/>
        <v>359</v>
      </c>
      <c r="H362" s="8">
        <f t="shared" si="70"/>
        <v>159.99889967751977</v>
      </c>
      <c r="I362" s="8">
        <f t="shared" si="72"/>
        <v>-0.5933818188676713</v>
      </c>
      <c r="J362" s="8">
        <f t="shared" si="71"/>
        <v>33.9948216353173</v>
      </c>
      <c r="K362" s="8">
        <f t="shared" si="73"/>
        <v>193.99372131283707</v>
      </c>
      <c r="L362" s="8"/>
      <c r="M362" s="8"/>
      <c r="N362" s="8">
        <v>40</v>
      </c>
      <c r="O362" s="8">
        <v>40</v>
      </c>
      <c r="P362" s="64"/>
      <c r="Q362" s="11"/>
      <c r="R362" s="65"/>
      <c r="S362" s="65"/>
      <c r="T362" s="11"/>
      <c r="U362" s="65"/>
      <c r="V362" s="65"/>
      <c r="W362" s="11"/>
      <c r="X362" s="65"/>
      <c r="Y362" s="65"/>
      <c r="Z362" s="65"/>
      <c r="AA362" s="65"/>
      <c r="AB362" s="65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65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</row>
    <row r="363" spans="6:128" ht="12.75">
      <c r="F363" s="11"/>
      <c r="G363" s="9">
        <f t="shared" si="74"/>
        <v>360</v>
      </c>
      <c r="H363" s="8">
        <f t="shared" si="70"/>
        <v>160</v>
      </c>
      <c r="I363" s="8">
        <f t="shared" si="72"/>
        <v>-8.331009493378616E-15</v>
      </c>
      <c r="J363" s="8">
        <f t="shared" si="71"/>
        <v>34</v>
      </c>
      <c r="K363" s="8">
        <f t="shared" si="73"/>
        <v>194</v>
      </c>
      <c r="L363" s="8"/>
      <c r="M363" s="8"/>
      <c r="N363" s="8">
        <v>41</v>
      </c>
      <c r="O363" s="8">
        <v>39</v>
      </c>
      <c r="P363" s="64"/>
      <c r="Q363" s="11"/>
      <c r="R363" s="65"/>
      <c r="S363" s="65"/>
      <c r="T363" s="11"/>
      <c r="U363" s="65"/>
      <c r="V363" s="65"/>
      <c r="W363" s="11"/>
      <c r="X363" s="65"/>
      <c r="Y363" s="65"/>
      <c r="Z363" s="65"/>
      <c r="AA363" s="65"/>
      <c r="AB363" s="6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65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</row>
    <row r="364" spans="6:128" ht="12.75">
      <c r="F364" s="11"/>
      <c r="G364" s="9">
        <f t="shared" si="74"/>
        <v>361</v>
      </c>
      <c r="H364" s="8">
        <f t="shared" si="70"/>
        <v>159.99889967751977</v>
      </c>
      <c r="I364" s="8">
        <f t="shared" si="72"/>
        <v>0.5933818188676244</v>
      </c>
      <c r="J364" s="8">
        <f t="shared" si="71"/>
        <v>33.9948216353173</v>
      </c>
      <c r="K364" s="8">
        <f t="shared" si="73"/>
        <v>193.99372131283707</v>
      </c>
      <c r="L364" s="8"/>
      <c r="M364" s="8"/>
      <c r="N364" s="8">
        <v>42</v>
      </c>
      <c r="O364" s="8">
        <v>38</v>
      </c>
      <c r="P364" s="64"/>
      <c r="Q364" s="11"/>
      <c r="R364" s="65"/>
      <c r="S364" s="65"/>
      <c r="T364" s="11"/>
      <c r="U364" s="65"/>
      <c r="V364" s="65"/>
      <c r="W364" s="11"/>
      <c r="X364" s="65"/>
      <c r="Y364" s="65"/>
      <c r="Z364" s="65"/>
      <c r="AA364" s="65"/>
      <c r="AB364" s="6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65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</row>
    <row r="365" spans="6:128" ht="12.75">
      <c r="F365" s="11"/>
      <c r="G365" s="9">
        <f t="shared" si="74"/>
        <v>362</v>
      </c>
      <c r="H365" s="8">
        <f t="shared" si="70"/>
        <v>159.99560000528194</v>
      </c>
      <c r="I365" s="8">
        <f t="shared" si="72"/>
        <v>1.1865828878850113</v>
      </c>
      <c r="J365" s="8">
        <f t="shared" si="71"/>
        <v>33.97928811864926</v>
      </c>
      <c r="K365" s="8">
        <f t="shared" si="73"/>
        <v>193.9748881239312</v>
      </c>
      <c r="L365" s="8"/>
      <c r="M365" s="8"/>
      <c r="N365" s="8">
        <v>43</v>
      </c>
      <c r="O365" s="8">
        <v>37</v>
      </c>
      <c r="P365" s="64"/>
      <c r="Q365" s="11"/>
      <c r="R365" s="65"/>
      <c r="S365" s="65"/>
      <c r="T365" s="11"/>
      <c r="U365" s="65"/>
      <c r="V365" s="65"/>
      <c r="W365" s="11"/>
      <c r="X365" s="65"/>
      <c r="Y365" s="65"/>
      <c r="Z365" s="65"/>
      <c r="AA365" s="65"/>
      <c r="AB365" s="6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65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</row>
    <row r="366" spans="6:128" ht="12.75">
      <c r="F366" s="11"/>
      <c r="G366" s="9">
        <f t="shared" si="74"/>
        <v>363</v>
      </c>
      <c r="H366" s="8">
        <f t="shared" si="70"/>
        <v>159.9901048675288</v>
      </c>
      <c r="I366" s="8">
        <f t="shared" si="72"/>
        <v>1.779422512260092</v>
      </c>
      <c r="J366" s="8">
        <f t="shared" si="71"/>
        <v>33.95340418165551</v>
      </c>
      <c r="K366" s="8">
        <f t="shared" si="73"/>
        <v>193.9435090491843</v>
      </c>
      <c r="L366" s="8"/>
      <c r="M366" s="8"/>
      <c r="N366" s="8">
        <v>44</v>
      </c>
      <c r="O366" s="8">
        <v>36</v>
      </c>
      <c r="P366" s="64"/>
      <c r="Q366" s="11"/>
      <c r="R366" s="65"/>
      <c r="S366" s="65"/>
      <c r="T366" s="11"/>
      <c r="U366" s="65"/>
      <c r="V366" s="65"/>
      <c r="W366" s="11"/>
      <c r="X366" s="65"/>
      <c r="Y366" s="65"/>
      <c r="Z366" s="65"/>
      <c r="AA366" s="65"/>
      <c r="AB366" s="6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65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</row>
    <row r="367" spans="6:128" ht="12.75">
      <c r="F367" s="11"/>
      <c r="G367" s="9">
        <f t="shared" si="74"/>
        <v>364</v>
      </c>
      <c r="H367" s="8">
        <f t="shared" si="70"/>
        <v>159.9824207334438</v>
      </c>
      <c r="I367" s="8">
        <f t="shared" si="72"/>
        <v>2.371720107300255</v>
      </c>
      <c r="J367" s="8">
        <f t="shared" si="71"/>
        <v>33.917177708834025</v>
      </c>
      <c r="K367" s="8">
        <f t="shared" si="73"/>
        <v>193.89959844227783</v>
      </c>
      <c r="L367" s="8"/>
      <c r="M367" s="8"/>
      <c r="N367" s="8">
        <v>45</v>
      </c>
      <c r="O367" s="8">
        <v>35</v>
      </c>
      <c r="P367" s="64"/>
      <c r="Q367" s="11"/>
      <c r="R367" s="65"/>
      <c r="S367" s="65"/>
      <c r="T367" s="11"/>
      <c r="U367" s="65"/>
      <c r="V367" s="65"/>
      <c r="W367" s="11"/>
      <c r="X367" s="65"/>
      <c r="Y367" s="65"/>
      <c r="Z367" s="65"/>
      <c r="AA367" s="65"/>
      <c r="AB367" s="65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65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</row>
    <row r="368" spans="6:128" ht="12.75">
      <c r="F368" s="11"/>
      <c r="G368" s="9">
        <f t="shared" si="74"/>
        <v>365</v>
      </c>
      <c r="H368" s="8">
        <f t="shared" si="70"/>
        <v>159.9725566503238</v>
      </c>
      <c r="I368" s="8">
        <f t="shared" si="72"/>
        <v>2.9632952534203962</v>
      </c>
      <c r="J368" s="8">
        <f t="shared" si="71"/>
        <v>33.87061973511935</v>
      </c>
      <c r="K368" s="8">
        <f t="shared" si="73"/>
        <v>193.84317638544314</v>
      </c>
      <c r="L368" s="8"/>
      <c r="M368" s="8"/>
      <c r="N368" s="8">
        <v>46</v>
      </c>
      <c r="O368" s="8">
        <v>34</v>
      </c>
      <c r="P368" s="64"/>
      <c r="Q368" s="11"/>
      <c r="R368" s="65"/>
      <c r="S368" s="65"/>
      <c r="T368" s="11"/>
      <c r="U368" s="65"/>
      <c r="V368" s="65"/>
      <c r="W368" s="11"/>
      <c r="X368" s="65"/>
      <c r="Y368" s="65"/>
      <c r="Z368" s="65"/>
      <c r="AA368" s="65"/>
      <c r="AB368" s="65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65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</row>
    <row r="369" spans="6:128" ht="12.75">
      <c r="F369" s="11"/>
      <c r="G369" s="9">
        <f t="shared" si="74"/>
        <v>366</v>
      </c>
      <c r="H369" s="8">
        <f t="shared" si="70"/>
        <v>159.96052423402512</v>
      </c>
      <c r="I369" s="8">
        <f t="shared" si="72"/>
        <v>3.5539677511001995</v>
      </c>
      <c r="J369" s="8">
        <f t="shared" si="71"/>
        <v>33.8137444425213</v>
      </c>
      <c r="K369" s="8">
        <f t="shared" si="73"/>
        <v>193.7742686765464</v>
      </c>
      <c r="L369" s="8"/>
      <c r="M369" s="8"/>
      <c r="N369" s="8">
        <v>47</v>
      </c>
      <c r="O369" s="8">
        <v>33</v>
      </c>
      <c r="P369" s="64"/>
      <c r="Q369" s="11"/>
      <c r="R369" s="65"/>
      <c r="S369" s="65"/>
      <c r="T369" s="11"/>
      <c r="U369" s="65"/>
      <c r="V369" s="65"/>
      <c r="W369" s="11"/>
      <c r="X369" s="65"/>
      <c r="Y369" s="65"/>
      <c r="Z369" s="65"/>
      <c r="AA369" s="65"/>
      <c r="AB369" s="6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65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</row>
    <row r="370" spans="6:128" ht="12.75">
      <c r="F370" s="11"/>
      <c r="G370" s="9">
        <f t="shared" si="74"/>
        <v>367</v>
      </c>
      <c r="H370" s="8">
        <f t="shared" si="70"/>
        <v>159.94633765668888</v>
      </c>
      <c r="I370" s="8">
        <f t="shared" si="72"/>
        <v>4.143557675775019</v>
      </c>
      <c r="J370" s="8">
        <f t="shared" si="71"/>
        <v>33.74656915580495</v>
      </c>
      <c r="K370" s="8">
        <f t="shared" si="73"/>
        <v>193.69290681249385</v>
      </c>
      <c r="L370" s="8"/>
      <c r="M370" s="8"/>
      <c r="N370" s="8">
        <v>48</v>
      </c>
      <c r="O370" s="8">
        <v>32</v>
      </c>
      <c r="P370" s="64"/>
      <c r="Q370" s="11"/>
      <c r="R370" s="65"/>
      <c r="S370" s="65"/>
      <c r="T370" s="11"/>
      <c r="U370" s="65"/>
      <c r="V370" s="65"/>
      <c r="W370" s="11"/>
      <c r="X370" s="65"/>
      <c r="Y370" s="65"/>
      <c r="Z370" s="65"/>
      <c r="AA370" s="65"/>
      <c r="AB370" s="6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65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</row>
    <row r="371" spans="6:128" ht="12.75">
      <c r="F371" s="11"/>
      <c r="G371" s="9">
        <f t="shared" si="74"/>
        <v>368</v>
      </c>
      <c r="H371" s="8">
        <f t="shared" si="70"/>
        <v>159.9300136317519</v>
      </c>
      <c r="I371" s="8">
        <f t="shared" si="72"/>
        <v>4.731885432642194</v>
      </c>
      <c r="J371" s="8">
        <f t="shared" si="71"/>
        <v>33.669114337213394</v>
      </c>
      <c r="K371" s="8">
        <f t="shared" si="73"/>
        <v>193.5991279689653</v>
      </c>
      <c r="L371" s="8"/>
      <c r="M371" s="8"/>
      <c r="N371" s="8">
        <v>49</v>
      </c>
      <c r="O371" s="8">
        <v>31</v>
      </c>
      <c r="P371" s="64"/>
      <c r="Q371" s="11"/>
      <c r="R371" s="65"/>
      <c r="S371" s="65"/>
      <c r="T371" s="11"/>
      <c r="U371" s="65"/>
      <c r="V371" s="65"/>
      <c r="W371" s="11"/>
      <c r="X371" s="65"/>
      <c r="Y371" s="65"/>
      <c r="Z371" s="65"/>
      <c r="AA371" s="65"/>
      <c r="AB371" s="6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65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</row>
    <row r="372" spans="6:128" ht="12.75">
      <c r="F372" s="11"/>
      <c r="G372" s="9">
        <f t="shared" si="74"/>
        <v>369</v>
      </c>
      <c r="H372" s="8">
        <f t="shared" si="70"/>
        <v>159.911571396252</v>
      </c>
      <c r="I372" s="8">
        <f t="shared" si="72"/>
        <v>5.318771811367841</v>
      </c>
      <c r="J372" s="8">
        <f t="shared" si="71"/>
        <v>33.581403580234685</v>
      </c>
      <c r="K372" s="8">
        <f t="shared" si="73"/>
        <v>193.49297497648666</v>
      </c>
      <c r="L372" s="8"/>
      <c r="M372" s="8"/>
      <c r="N372" s="8">
        <v>50</v>
      </c>
      <c r="O372" s="8">
        <v>30</v>
      </c>
      <c r="P372" s="64"/>
      <c r="Q372" s="11"/>
      <c r="R372" s="65"/>
      <c r="S372" s="65"/>
      <c r="T372" s="11"/>
      <c r="U372" s="65"/>
      <c r="V372" s="65"/>
      <c r="W372" s="11"/>
      <c r="X372" s="65"/>
      <c r="Y372" s="65"/>
      <c r="Z372" s="65"/>
      <c r="AA372" s="65"/>
      <c r="AB372" s="65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65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</row>
    <row r="373" spans="6:128" ht="12.75">
      <c r="F373" s="11"/>
      <c r="G373" s="9">
        <f t="shared" si="74"/>
        <v>370</v>
      </c>
      <c r="H373" s="8">
        <f t="shared" si="70"/>
        <v>159.89103269043656</v>
      </c>
      <c r="I373" s="8">
        <f t="shared" si="72"/>
        <v>5.904038040675617</v>
      </c>
      <c r="J373" s="8">
        <f t="shared" si="71"/>
        <v>33.48346360241508</v>
      </c>
      <c r="K373" s="8">
        <f t="shared" si="73"/>
        <v>193.37449629285163</v>
      </c>
      <c r="L373" s="8"/>
      <c r="M373" s="8"/>
      <c r="N373" s="8">
        <v>51</v>
      </c>
      <c r="O373" s="8">
        <v>29</v>
      </c>
      <c r="P373" s="64"/>
      <c r="Q373" s="11"/>
      <c r="R373" s="65"/>
      <c r="S373" s="65"/>
      <c r="T373" s="11"/>
      <c r="U373" s="65"/>
      <c r="V373" s="65"/>
      <c r="W373" s="11"/>
      <c r="X373" s="65"/>
      <c r="Y373" s="65"/>
      <c r="Z373" s="65"/>
      <c r="AA373" s="65"/>
      <c r="AB373" s="6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65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</row>
    <row r="374" spans="6:128" ht="12.75">
      <c r="F374" s="11"/>
      <c r="G374" s="9">
        <f t="shared" si="74"/>
        <v>371</v>
      </c>
      <c r="H374" s="8">
        <f t="shared" si="70"/>
        <v>159.86842173468656</v>
      </c>
      <c r="I374" s="8">
        <f t="shared" si="72"/>
        <v>6.487505842802532</v>
      </c>
      <c r="J374" s="8">
        <f t="shared" si="71"/>
        <v>33.375324237220575</v>
      </c>
      <c r="K374" s="8">
        <f t="shared" si="73"/>
        <v>193.24374597190715</v>
      </c>
      <c r="L374" s="8"/>
      <c r="M374" s="8"/>
      <c r="N374" s="8">
        <v>52</v>
      </c>
      <c r="O374" s="8">
        <v>28</v>
      </c>
      <c r="P374" s="64"/>
      <c r="Q374" s="11"/>
      <c r="R374" s="65"/>
      <c r="S374" s="65"/>
      <c r="T374" s="11"/>
      <c r="U374" s="65"/>
      <c r="V374" s="65"/>
      <c r="W374" s="11"/>
      <c r="X374" s="65"/>
      <c r="Y374" s="65"/>
      <c r="Z374" s="65"/>
      <c r="AA374" s="65"/>
      <c r="AB374" s="6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65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</row>
    <row r="375" spans="6:128" ht="12.75">
      <c r="F375" s="11"/>
      <c r="G375" s="9">
        <f t="shared" si="74"/>
        <v>372</v>
      </c>
      <c r="H375" s="8">
        <f t="shared" si="70"/>
        <v>159.84376520376833</v>
      </c>
      <c r="I375" s="8">
        <f t="shared" si="72"/>
        <v>7.06899748780379</v>
      </c>
      <c r="J375" s="8">
        <f t="shared" si="71"/>
        <v>33.2570184249494</v>
      </c>
      <c r="K375" s="8">
        <f t="shared" si="73"/>
        <v>193.10078362871772</v>
      </c>
      <c r="L375" s="8"/>
      <c r="M375" s="8"/>
      <c r="N375" s="8">
        <v>53</v>
      </c>
      <c r="O375" s="8">
        <v>27</v>
      </c>
      <c r="P375" s="64"/>
      <c r="Q375" s="11"/>
      <c r="R375" s="65"/>
      <c r="S375" s="65"/>
      <c r="T375" s="11"/>
      <c r="U375" s="65"/>
      <c r="V375" s="65"/>
      <c r="W375" s="11"/>
      <c r="X375" s="65"/>
      <c r="Y375" s="65"/>
      <c r="Z375" s="65"/>
      <c r="AA375" s="65"/>
      <c r="AB375" s="6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65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</row>
    <row r="376" spans="6:128" ht="12.75">
      <c r="F376" s="11"/>
      <c r="G376" s="9">
        <f t="shared" si="74"/>
        <v>373</v>
      </c>
      <c r="H376" s="8">
        <f t="shared" si="70"/>
        <v>159.81709219842824</v>
      </c>
      <c r="I376" s="8">
        <f t="shared" si="72"/>
        <v>7.6483358476914045</v>
      </c>
      <c r="J376" s="8">
        <f t="shared" si="71"/>
        <v>33.128582202698</v>
      </c>
      <c r="K376" s="8">
        <f t="shared" si="73"/>
        <v>192.94567440112624</v>
      </c>
      <c r="L376" s="8"/>
      <c r="M376" s="8"/>
      <c r="N376" s="8">
        <v>54</v>
      </c>
      <c r="O376" s="8">
        <v>26</v>
      </c>
      <c r="P376" s="64"/>
      <c r="Q376" s="11"/>
      <c r="R376" s="65"/>
      <c r="S376" s="65"/>
      <c r="T376" s="11"/>
      <c r="U376" s="65"/>
      <c r="V376" s="65"/>
      <c r="W376" s="11"/>
      <c r="X376" s="65"/>
      <c r="Y376" s="65"/>
      <c r="Z376" s="65"/>
      <c r="AA376" s="65"/>
      <c r="AB376" s="6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65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</row>
    <row r="377" spans="6:128" ht="12.75">
      <c r="F377" s="11"/>
      <c r="G377" s="9">
        <f t="shared" si="74"/>
        <v>374</v>
      </c>
      <c r="H377" s="8">
        <f t="shared" si="70"/>
        <v>159.78843421434624</v>
      </c>
      <c r="I377" s="8">
        <f t="shared" si="72"/>
        <v>8.22534445038872</v>
      </c>
      <c r="J377" s="8">
        <f t="shared" si="71"/>
        <v>32.990054693383875</v>
      </c>
      <c r="K377" s="8">
        <f t="shared" si="73"/>
        <v>192.77848890773012</v>
      </c>
      <c r="L377" s="8"/>
      <c r="M377" s="8"/>
      <c r="N377" s="8">
        <v>55</v>
      </c>
      <c r="O377" s="8">
        <v>25</v>
      </c>
      <c r="P377" s="64"/>
      <c r="Q377" s="11"/>
      <c r="R377" s="65"/>
      <c r="S377" s="65"/>
      <c r="T377" s="11"/>
      <c r="U377" s="65"/>
      <c r="V377" s="65"/>
      <c r="W377" s="11"/>
      <c r="X377" s="65"/>
      <c r="Y377" s="65"/>
      <c r="Z377" s="65"/>
      <c r="AA377" s="65"/>
      <c r="AB377" s="6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65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</row>
    <row r="378" spans="6:128" ht="12.75">
      <c r="F378" s="11"/>
      <c r="G378" s="9">
        <f t="shared" si="74"/>
        <v>375</v>
      </c>
      <c r="H378" s="8">
        <f t="shared" si="70"/>
        <v>159.75782510846662</v>
      </c>
      <c r="I378" s="8">
        <f t="shared" si="72"/>
        <v>8.799847533485687</v>
      </c>
      <c r="J378" s="8">
        <f t="shared" si="71"/>
        <v>32.84147809382833</v>
      </c>
      <c r="K378" s="8">
        <f t="shared" si="73"/>
        <v>192.59930320229495</v>
      </c>
      <c r="L378" s="8"/>
      <c r="M378" s="8"/>
      <c r="N378" s="8">
        <v>56</v>
      </c>
      <c r="O378" s="8">
        <v>24</v>
      </c>
      <c r="P378" s="64"/>
      <c r="Q378" s="11"/>
      <c r="R378" s="65"/>
      <c r="S378" s="65"/>
      <c r="T378" s="11"/>
      <c r="U378" s="65"/>
      <c r="V378" s="65"/>
      <c r="W378" s="11"/>
      <c r="X378" s="65"/>
      <c r="Y378" s="65"/>
      <c r="Z378" s="65"/>
      <c r="AA378" s="65"/>
      <c r="AB378" s="65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65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</row>
    <row r="379" spans="6:128" ht="12.75">
      <c r="F379" s="11"/>
      <c r="G379" s="9">
        <f t="shared" si="74"/>
        <v>376</v>
      </c>
      <c r="H379" s="8">
        <f t="shared" si="70"/>
        <v>159.72530106272586</v>
      </c>
      <c r="I379" s="8">
        <f t="shared" si="72"/>
        <v>9.371670097777978</v>
      </c>
      <c r="J379" s="8">
        <f t="shared" si="71"/>
        <v>32.682897661902835</v>
      </c>
      <c r="K379" s="8">
        <f t="shared" si="73"/>
        <v>192.4081987246287</v>
      </c>
      <c r="L379" s="8"/>
      <c r="M379" s="8"/>
      <c r="N379" s="8">
        <v>57</v>
      </c>
      <c r="O379" s="8">
        <v>23</v>
      </c>
      <c r="P379" s="64"/>
      <c r="Q379" s="11"/>
      <c r="R379" s="65"/>
      <c r="S379" s="65"/>
      <c r="T379" s="11"/>
      <c r="U379" s="65"/>
      <c r="V379" s="65"/>
      <c r="W379" s="11"/>
      <c r="X379" s="65"/>
      <c r="Y379" s="65"/>
      <c r="Z379" s="65"/>
      <c r="AA379" s="65"/>
      <c r="AB379" s="65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65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</row>
    <row r="380" spans="6:128" ht="12.75">
      <c r="F380" s="11"/>
      <c r="G380" s="9">
        <f t="shared" si="74"/>
        <v>377</v>
      </c>
      <c r="H380" s="8">
        <f t="shared" si="70"/>
        <v>159.69090054519955</v>
      </c>
      <c r="I380" s="8">
        <f t="shared" si="72"/>
        <v>9.940637960573046</v>
      </c>
      <c r="J380" s="8">
        <f t="shared" si="71"/>
        <v>32.51436170274321</v>
      </c>
      <c r="K380" s="8">
        <f t="shared" si="73"/>
        <v>192.20526224794276</v>
      </c>
      <c r="L380" s="8"/>
      <c r="M380" s="8"/>
      <c r="N380" s="8">
        <v>58</v>
      </c>
      <c r="O380" s="8">
        <v>22</v>
      </c>
      <c r="P380" s="64"/>
      <c r="Q380" s="11"/>
      <c r="R380" s="65"/>
      <c r="S380" s="65"/>
      <c r="T380" s="11"/>
      <c r="U380" s="65"/>
      <c r="V380" s="65"/>
      <c r="W380" s="11"/>
      <c r="X380" s="65"/>
      <c r="Y380" s="65"/>
      <c r="Z380" s="65"/>
      <c r="AA380" s="65"/>
      <c r="AB380" s="6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65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</row>
    <row r="381" spans="6:128" ht="12.75">
      <c r="F381" s="11"/>
      <c r="G381" s="9">
        <f t="shared" si="74"/>
        <v>378</v>
      </c>
      <c r="H381" s="8">
        <f t="shared" si="70"/>
        <v>159.65466426869187</v>
      </c>
      <c r="I381" s="8">
        <f t="shared" si="72"/>
        <v>10.506577808748204</v>
      </c>
      <c r="J381" s="8">
        <f t="shared" si="71"/>
        <v>32.335921554035224</v>
      </c>
      <c r="K381" s="8">
        <f t="shared" si="73"/>
        <v>191.9905858227271</v>
      </c>
      <c r="L381" s="8"/>
      <c r="M381" s="8"/>
      <c r="N381" s="8">
        <v>59</v>
      </c>
      <c r="O381" s="8">
        <v>21</v>
      </c>
      <c r="P381" s="64"/>
      <c r="Q381" s="11"/>
      <c r="R381" s="65"/>
      <c r="S381" s="65"/>
      <c r="T381" s="11"/>
      <c r="U381" s="65"/>
      <c r="V381" s="65"/>
      <c r="W381" s="11"/>
      <c r="X381" s="65"/>
      <c r="Y381" s="65"/>
      <c r="Z381" s="65"/>
      <c r="AA381" s="65"/>
      <c r="AB381" s="65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65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</row>
    <row r="382" spans="6:128" ht="12.75">
      <c r="F382" s="11"/>
      <c r="G382" s="9">
        <f t="shared" si="74"/>
        <v>379</v>
      </c>
      <c r="H382" s="8">
        <f t="shared" si="70"/>
        <v>159.61663514679378</v>
      </c>
      <c r="I382" s="8">
        <f t="shared" si="72"/>
        <v>11.069317251543312</v>
      </c>
      <c r="J382" s="8">
        <f t="shared" si="71"/>
        <v>32.147631570376774</v>
      </c>
      <c r="K382" s="8">
        <f t="shared" si="73"/>
        <v>191.76426671717056</v>
      </c>
      <c r="L382" s="8"/>
      <c r="M382" s="8"/>
      <c r="N382" s="8">
        <v>60</v>
      </c>
      <c r="O382" s="8">
        <v>20</v>
      </c>
      <c r="P382" s="64"/>
      <c r="Q382" s="11"/>
      <c r="R382" s="65"/>
      <c r="S382" s="65"/>
      <c r="T382" s="11"/>
      <c r="U382" s="65"/>
      <c r="V382" s="65"/>
      <c r="W382" s="11"/>
      <c r="X382" s="65"/>
      <c r="Y382" s="65"/>
      <c r="Z382" s="65"/>
      <c r="AA382" s="65"/>
      <c r="AB382" s="65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65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</row>
    <row r="383" spans="6:128" ht="12.75">
      <c r="F383" s="11"/>
      <c r="G383" s="9">
        <f t="shared" si="74"/>
        <v>380</v>
      </c>
      <c r="H383" s="8">
        <f t="shared" si="70"/>
        <v>159.5768582474375</v>
      </c>
      <c r="I383" s="8">
        <f t="shared" si="72"/>
        <v>11.628684873072745</v>
      </c>
      <c r="J383" s="8">
        <f t="shared" si="71"/>
        <v>31.949549106720884</v>
      </c>
      <c r="K383" s="8">
        <f t="shared" si="73"/>
        <v>191.5264073541584</v>
      </c>
      <c r="L383" s="8"/>
      <c r="M383" s="8"/>
      <c r="N383" s="8">
        <v>61</v>
      </c>
      <c r="O383" s="8">
        <v>19</v>
      </c>
      <c r="P383" s="64"/>
      <c r="Q383" s="11"/>
      <c r="R383" s="65"/>
      <c r="S383" s="65"/>
      <c r="T383" s="11"/>
      <c r="U383" s="65"/>
      <c r="V383" s="65"/>
      <c r="W383" s="11"/>
      <c r="X383" s="65"/>
      <c r="Y383" s="65"/>
      <c r="Z383" s="65"/>
      <c r="AA383" s="65"/>
      <c r="AB383" s="65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65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</row>
    <row r="384" spans="6:128" ht="12.75">
      <c r="F384" s="11"/>
      <c r="G384" s="9">
        <f t="shared" si="74"/>
        <v>381</v>
      </c>
      <c r="H384" s="8">
        <f t="shared" si="70"/>
        <v>159.53538074397773</v>
      </c>
      <c r="I384" s="8">
        <f t="shared" si="72"/>
        <v>12.184510284540183</v>
      </c>
      <c r="J384" s="8">
        <f t="shared" si="71"/>
        <v>31.74173450090487</v>
      </c>
      <c r="K384" s="8">
        <f t="shared" si="73"/>
        <v>191.2771152448826</v>
      </c>
      <c r="L384" s="8"/>
      <c r="M384" s="8"/>
      <c r="N384" s="8">
        <v>62</v>
      </c>
      <c r="O384" s="8">
        <v>18</v>
      </c>
      <c r="P384" s="64"/>
      <c r="Q384" s="11"/>
      <c r="R384" s="65"/>
      <c r="S384" s="65"/>
      <c r="T384" s="11"/>
      <c r="U384" s="65"/>
      <c r="V384" s="65"/>
      <c r="W384" s="11"/>
      <c r="X384" s="65"/>
      <c r="Y384" s="65"/>
      <c r="Z384" s="65"/>
      <c r="AA384" s="65"/>
      <c r="AB384" s="6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65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</row>
    <row r="385" spans="6:128" ht="12.75">
      <c r="F385" s="11"/>
      <c r="G385" s="9">
        <f t="shared" si="74"/>
        <v>382</v>
      </c>
      <c r="H385" s="8">
        <f t="shared" si="70"/>
        <v>159.49225186383111</v>
      </c>
      <c r="I385" s="8">
        <f t="shared" si="72"/>
        <v>12.736624176141005</v>
      </c>
      <c r="J385" s="8">
        <f t="shared" si="71"/>
        <v>31.524251055270774</v>
      </c>
      <c r="K385" s="8">
        <f t="shared" si="73"/>
        <v>191.0165029191019</v>
      </c>
      <c r="L385" s="8"/>
      <c r="M385" s="8"/>
      <c r="N385" s="8">
        <v>63</v>
      </c>
      <c r="O385" s="8">
        <v>17</v>
      </c>
      <c r="P385" s="64"/>
      <c r="Q385" s="11"/>
      <c r="R385" s="65"/>
      <c r="S385" s="65"/>
      <c r="T385" s="11"/>
      <c r="U385" s="65"/>
      <c r="V385" s="65"/>
      <c r="W385" s="11"/>
      <c r="X385" s="65"/>
      <c r="Y385" s="65"/>
      <c r="Z385" s="65"/>
      <c r="AA385" s="65"/>
      <c r="AB385" s="65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65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</row>
    <row r="386" spans="6:128" ht="12.75">
      <c r="F386" s="11"/>
      <c r="G386" s="9">
        <f t="shared" si="74"/>
        <v>383</v>
      </c>
      <c r="H386" s="8">
        <f t="shared" si="70"/>
        <v>159.4475228347098</v>
      </c>
      <c r="I386" s="8">
        <f t="shared" si="72"/>
        <v>13.284858368635268</v>
      </c>
      <c r="J386" s="8">
        <f t="shared" si="71"/>
        <v>31.297165017382987</v>
      </c>
      <c r="K386" s="8">
        <f t="shared" si="73"/>
        <v>190.74468785209277</v>
      </c>
      <c r="L386" s="8"/>
      <c r="M386" s="8"/>
      <c r="N386" s="8">
        <v>64</v>
      </c>
      <c r="O386" s="8">
        <v>16</v>
      </c>
      <c r="P386" s="64"/>
      <c r="Q386" s="11"/>
      <c r="R386" s="65"/>
      <c r="S386" s="65"/>
      <c r="T386" s="11"/>
      <c r="U386" s="65"/>
      <c r="V386" s="65"/>
      <c r="W386" s="11"/>
      <c r="X386" s="65"/>
      <c r="Y386" s="65"/>
      <c r="Z386" s="65"/>
      <c r="AA386" s="65"/>
      <c r="AB386" s="65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65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</row>
    <row r="387" spans="6:128" ht="12.75">
      <c r="F387" s="11"/>
      <c r="G387" s="9">
        <f t="shared" si="74"/>
        <v>384</v>
      </c>
      <c r="H387" s="8">
        <f aca="true" t="shared" si="75" ref="H387:H450">SQRT($F$6^2-$F$3^2*(SIN(G387*PI()/180))^2)</f>
        <v>159.40124682848443</v>
      </c>
      <c r="I387" s="8">
        <f t="shared" si="72"/>
        <v>13.82904586457719</v>
      </c>
      <c r="J387" s="8">
        <f aca="true" t="shared" si="76" ref="J387:J450">$F$3*COS(G387*PI()/180)</f>
        <v>31.060545559848435</v>
      </c>
      <c r="K387" s="8">
        <f t="shared" si="73"/>
        <v>190.46179238833287</v>
      </c>
      <c r="L387" s="8"/>
      <c r="M387" s="8"/>
      <c r="N387" s="8">
        <v>65</v>
      </c>
      <c r="O387" s="8">
        <v>15</v>
      </c>
      <c r="P387" s="64"/>
      <c r="Q387" s="11"/>
      <c r="R387" s="65"/>
      <c r="S387" s="65"/>
      <c r="T387" s="11"/>
      <c r="U387" s="65"/>
      <c r="V387" s="65"/>
      <c r="W387" s="11"/>
      <c r="X387" s="65"/>
      <c r="Y387" s="65"/>
      <c r="Z387" s="65"/>
      <c r="AA387" s="65"/>
      <c r="AB387" s="6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65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</row>
    <row r="388" spans="6:128" ht="12.75">
      <c r="F388" s="11"/>
      <c r="G388" s="9">
        <f t="shared" si="74"/>
        <v>385</v>
      </c>
      <c r="H388" s="8">
        <f t="shared" si="75"/>
        <v>159.35347890271746</v>
      </c>
      <c r="I388" s="8">
        <f aca="true" t="shared" si="77" ref="I388:I451">$F$3*SIN(G388*PI()/180)</f>
        <v>14.369020899183784</v>
      </c>
      <c r="J388" s="8">
        <f t="shared" si="76"/>
        <v>30.814464759246096</v>
      </c>
      <c r="K388" s="8">
        <f aca="true" t="shared" si="78" ref="K388:K451">H388+J388</f>
        <v>190.16794366196356</v>
      </c>
      <c r="L388" s="8"/>
      <c r="M388" s="8"/>
      <c r="N388" s="8">
        <v>66</v>
      </c>
      <c r="O388" s="8">
        <v>14</v>
      </c>
      <c r="P388" s="64"/>
      <c r="Q388" s="11"/>
      <c r="R388" s="65"/>
      <c r="S388" s="65"/>
      <c r="T388" s="11"/>
      <c r="U388" s="65"/>
      <c r="V388" s="65"/>
      <c r="W388" s="11"/>
      <c r="X388" s="65"/>
      <c r="Y388" s="65"/>
      <c r="Z388" s="65"/>
      <c r="AA388" s="65"/>
      <c r="AB388" s="6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65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</row>
    <row r="389" spans="6:128" ht="12.75">
      <c r="F389" s="11"/>
      <c r="G389" s="9">
        <f aca="true" t="shared" si="79" ref="G389:G452">G388+1</f>
        <v>386</v>
      </c>
      <c r="H389" s="8">
        <f t="shared" si="75"/>
        <v>159.30427593990763</v>
      </c>
      <c r="I389" s="8">
        <f t="shared" si="77"/>
        <v>14.904618990828629</v>
      </c>
      <c r="J389" s="8">
        <f t="shared" si="76"/>
        <v>30.55899757417168</v>
      </c>
      <c r="K389" s="8">
        <f t="shared" si="78"/>
        <v>189.8632735140793</v>
      </c>
      <c r="L389" s="8"/>
      <c r="M389" s="8"/>
      <c r="N389" s="8">
        <v>67</v>
      </c>
      <c r="O389" s="8">
        <v>13</v>
      </c>
      <c r="P389" s="64"/>
      <c r="Q389" s="11"/>
      <c r="R389" s="65"/>
      <c r="S389" s="65"/>
      <c r="T389" s="11"/>
      <c r="U389" s="65"/>
      <c r="V389" s="65"/>
      <c r="W389" s="11"/>
      <c r="X389" s="65"/>
      <c r="Y389" s="65"/>
      <c r="Z389" s="65"/>
      <c r="AA389" s="65"/>
      <c r="AB389" s="6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65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</row>
    <row r="390" spans="6:128" ht="12.75">
      <c r="F390" s="11"/>
      <c r="G390" s="9">
        <f t="shared" si="79"/>
        <v>387</v>
      </c>
      <c r="H390" s="8">
        <f t="shared" si="75"/>
        <v>159.25369658449077</v>
      </c>
      <c r="I390" s="8">
        <f t="shared" si="77"/>
        <v>15.43567699114461</v>
      </c>
      <c r="J390" s="8">
        <f t="shared" si="76"/>
        <v>30.2942218224045</v>
      </c>
      <c r="K390" s="8">
        <f t="shared" si="78"/>
        <v>189.54791840689526</v>
      </c>
      <c r="L390" s="8"/>
      <c r="M390" s="8"/>
      <c r="N390" s="8">
        <v>68</v>
      </c>
      <c r="O390" s="8">
        <v>12</v>
      </c>
      <c r="P390" s="64"/>
      <c r="Q390" s="11"/>
      <c r="R390" s="65"/>
      <c r="S390" s="65"/>
      <c r="T390" s="11"/>
      <c r="U390" s="65"/>
      <c r="V390" s="65"/>
      <c r="W390" s="11"/>
      <c r="X390" s="65"/>
      <c r="Y390" s="65"/>
      <c r="Z390" s="65"/>
      <c r="AA390" s="65"/>
      <c r="AB390" s="6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65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</row>
    <row r="391" spans="6:128" ht="12.75">
      <c r="F391" s="11"/>
      <c r="G391" s="9">
        <f t="shared" si="79"/>
        <v>388</v>
      </c>
      <c r="H391" s="8">
        <f t="shared" si="75"/>
        <v>159.201801177644</v>
      </c>
      <c r="I391" s="8">
        <f t="shared" si="77"/>
        <v>15.962033134720272</v>
      </c>
      <c r="J391" s="8">
        <f t="shared" si="76"/>
        <v>30.020218157203526</v>
      </c>
      <c r="K391" s="8">
        <f t="shared" si="78"/>
        <v>189.22201933484752</v>
      </c>
      <c r="L391" s="8"/>
      <c r="M391" s="8"/>
      <c r="N391" s="8">
        <v>69</v>
      </c>
      <c r="O391" s="8">
        <v>11</v>
      </c>
      <c r="P391" s="64"/>
      <c r="Q391" s="11"/>
      <c r="R391" s="65"/>
      <c r="S391" s="65"/>
      <c r="T391" s="11"/>
      <c r="U391" s="65"/>
      <c r="V391" s="65"/>
      <c r="W391" s="11"/>
      <c r="X391" s="65"/>
      <c r="Y391" s="65"/>
      <c r="Z391" s="65"/>
      <c r="AA391" s="65"/>
      <c r="AB391" s="65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65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</row>
    <row r="392" spans="6:128" ht="12.75">
      <c r="F392" s="11"/>
      <c r="G392" s="9">
        <f t="shared" si="79"/>
        <v>389</v>
      </c>
      <c r="H392" s="8">
        <f t="shared" si="75"/>
        <v>159.148651689943</v>
      </c>
      <c r="I392" s="8">
        <f t="shared" si="77"/>
        <v>16.483527088375467</v>
      </c>
      <c r="J392" s="8">
        <f t="shared" si="76"/>
        <v>29.737070042739454</v>
      </c>
      <c r="K392" s="8">
        <f t="shared" si="78"/>
        <v>188.88572173268244</v>
      </c>
      <c r="L392" s="8"/>
      <c r="M392" s="8"/>
      <c r="N392" s="8">
        <v>70</v>
      </c>
      <c r="O392" s="8">
        <v>10</v>
      </c>
      <c r="P392" s="64"/>
      <c r="Q392" s="11"/>
      <c r="R392" s="65"/>
      <c r="S392" s="65"/>
      <c r="T392" s="11"/>
      <c r="U392" s="65"/>
      <c r="V392" s="65"/>
      <c r="W392" s="11"/>
      <c r="X392" s="65"/>
      <c r="Y392" s="65"/>
      <c r="Z392" s="65"/>
      <c r="AA392" s="65"/>
      <c r="AB392" s="6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65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</row>
    <row r="393" spans="6:128" ht="12.75">
      <c r="F393" s="11"/>
      <c r="G393" s="9">
        <f t="shared" si="79"/>
        <v>390</v>
      </c>
      <c r="H393" s="8">
        <f t="shared" si="75"/>
        <v>159.0943116519255</v>
      </c>
      <c r="I393" s="8">
        <f t="shared" si="77"/>
        <v>16.999999999999975</v>
      </c>
      <c r="J393" s="8">
        <f t="shared" si="76"/>
        <v>29.444863728670928</v>
      </c>
      <c r="K393" s="8">
        <f t="shared" si="78"/>
        <v>188.53917538059642</v>
      </c>
      <c r="L393" s="8"/>
      <c r="M393" s="8"/>
      <c r="N393" s="8">
        <v>71</v>
      </c>
      <c r="O393" s="8">
        <v>9</v>
      </c>
      <c r="P393" s="64"/>
      <c r="Q393" s="11"/>
      <c r="R393" s="65"/>
      <c r="S393" s="65"/>
      <c r="T393" s="11"/>
      <c r="U393" s="65"/>
      <c r="V393" s="65"/>
      <c r="W393" s="11"/>
      <c r="X393" s="65"/>
      <c r="Y393" s="65"/>
      <c r="Z393" s="65"/>
      <c r="AA393" s="65"/>
      <c r="AB393" s="6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65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</row>
    <row r="394" spans="6:128" ht="12.75">
      <c r="F394" s="11"/>
      <c r="G394" s="9">
        <f t="shared" si="79"/>
        <v>391</v>
      </c>
      <c r="H394" s="8">
        <f t="shared" si="75"/>
        <v>159.03884608261671</v>
      </c>
      <c r="I394" s="8">
        <f t="shared" si="77"/>
        <v>17.511294546941837</v>
      </c>
      <c r="J394" s="8">
        <f t="shared" si="76"/>
        <v>29.14368822387182</v>
      </c>
      <c r="K394" s="8">
        <f t="shared" si="78"/>
        <v>188.18253430648855</v>
      </c>
      <c r="L394" s="8"/>
      <c r="M394" s="8"/>
      <c r="N394" s="8">
        <v>72</v>
      </c>
      <c r="O394" s="8">
        <v>8</v>
      </c>
      <c r="P394" s="64"/>
      <c r="Q394" s="11"/>
      <c r="R394" s="65"/>
      <c r="S394" s="65"/>
      <c r="T394" s="11"/>
      <c r="U394" s="65"/>
      <c r="V394" s="65"/>
      <c r="W394" s="11"/>
      <c r="X394" s="65"/>
      <c r="Y394" s="65"/>
      <c r="Z394" s="65"/>
      <c r="AA394" s="65"/>
      <c r="AB394" s="65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65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</row>
    <row r="395" spans="6:128" ht="12.75">
      <c r="F395" s="11"/>
      <c r="G395" s="9">
        <f t="shared" si="79"/>
        <v>392</v>
      </c>
      <c r="H395" s="8">
        <f t="shared" si="75"/>
        <v>158.9823214160747</v>
      </c>
      <c r="I395" s="8">
        <f t="shared" si="77"/>
        <v>18.017254983928957</v>
      </c>
      <c r="J395" s="8">
        <f t="shared" si="76"/>
        <v>28.83363526931849</v>
      </c>
      <c r="K395" s="8">
        <f t="shared" si="78"/>
        <v>187.8159566853932</v>
      </c>
      <c r="L395" s="8"/>
      <c r="M395" s="8"/>
      <c r="N395" s="8">
        <v>73</v>
      </c>
      <c r="O395" s="8">
        <v>7</v>
      </c>
      <c r="P395" s="64"/>
      <c r="Q395" s="11"/>
      <c r="R395" s="65"/>
      <c r="S395" s="65"/>
      <c r="T395" s="11"/>
      <c r="U395" s="65"/>
      <c r="V395" s="65"/>
      <c r="W395" s="11"/>
      <c r="X395" s="65"/>
      <c r="Y395" s="65"/>
      <c r="Z395" s="65"/>
      <c r="AA395" s="65"/>
      <c r="AB395" s="6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65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</row>
    <row r="396" spans="6:128" ht="12.75">
      <c r="F396" s="11"/>
      <c r="G396" s="9">
        <f t="shared" si="79"/>
        <v>393</v>
      </c>
      <c r="H396" s="8">
        <f t="shared" si="75"/>
        <v>158.92480542601842</v>
      </c>
      <c r="I396" s="8">
        <f t="shared" si="77"/>
        <v>18.517727190510907</v>
      </c>
      <c r="J396" s="8">
        <f t="shared" si="76"/>
        <v>28.51479931014443</v>
      </c>
      <c r="K396" s="8">
        <f t="shared" si="78"/>
        <v>187.43960473616286</v>
      </c>
      <c r="L396" s="8"/>
      <c r="M396" s="8"/>
      <c r="N396" s="8">
        <v>74</v>
      </c>
      <c r="O396" s="8">
        <v>6</v>
      </c>
      <c r="P396" s="64"/>
      <c r="Q396" s="11"/>
      <c r="R396" s="65"/>
      <c r="S396" s="65"/>
      <c r="T396" s="11"/>
      <c r="U396" s="65"/>
      <c r="V396" s="65"/>
      <c r="W396" s="11"/>
      <c r="X396" s="65"/>
      <c r="Y396" s="65"/>
      <c r="Z396" s="65"/>
      <c r="AA396" s="65"/>
      <c r="AB396" s="6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65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</row>
    <row r="397" spans="6:128" ht="12.75">
      <c r="F397" s="11"/>
      <c r="G397" s="9">
        <f t="shared" si="79"/>
        <v>394</v>
      </c>
      <c r="H397" s="8">
        <f t="shared" si="75"/>
        <v>158.86636714860197</v>
      </c>
      <c r="I397" s="8">
        <f t="shared" si="77"/>
        <v>19.012558718005373</v>
      </c>
      <c r="J397" s="8">
        <f t="shared" si="76"/>
        <v>28.18727746687143</v>
      </c>
      <c r="K397" s="8">
        <f t="shared" si="78"/>
        <v>187.0536446154734</v>
      </c>
      <c r="L397" s="8"/>
      <c r="M397" s="8"/>
      <c r="N397" s="8">
        <v>75</v>
      </c>
      <c r="O397" s="8">
        <v>5</v>
      </c>
      <c r="P397" s="64"/>
      <c r="Q397" s="11"/>
      <c r="R397" s="65"/>
      <c r="S397" s="65"/>
      <c r="T397" s="11"/>
      <c r="U397" s="65"/>
      <c r="V397" s="65"/>
      <c r="W397" s="11"/>
      <c r="X397" s="65"/>
      <c r="Y397" s="65"/>
      <c r="Z397" s="65"/>
      <c r="AA397" s="65"/>
      <c r="AB397" s="6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65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</row>
    <row r="398" spans="6:128" ht="12.75">
      <c r="F398" s="11"/>
      <c r="G398" s="9">
        <f t="shared" si="79"/>
        <v>395</v>
      </c>
      <c r="H398" s="8">
        <f t="shared" si="75"/>
        <v>158.80707680340393</v>
      </c>
      <c r="I398" s="8">
        <f t="shared" si="77"/>
        <v>19.501598835935567</v>
      </c>
      <c r="J398" s="8">
        <f t="shared" si="76"/>
        <v>27.85116950582572</v>
      </c>
      <c r="K398" s="8">
        <f t="shared" si="78"/>
        <v>186.65824630922964</v>
      </c>
      <c r="L398" s="8"/>
      <c r="M398" s="8"/>
      <c r="N398" s="8">
        <v>76</v>
      </c>
      <c r="O398" s="8">
        <v>4</v>
      </c>
      <c r="P398" s="64"/>
      <c r="Q398" s="11"/>
      <c r="R398" s="65"/>
      <c r="S398" s="65"/>
      <c r="T398" s="11"/>
      <c r="U398" s="65"/>
      <c r="V398" s="65"/>
      <c r="W398" s="11"/>
      <c r="X398" s="65"/>
      <c r="Y398" s="65"/>
      <c r="Z398" s="65"/>
      <c r="AA398" s="65"/>
      <c r="AB398" s="65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65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</row>
    <row r="399" spans="6:128" ht="12.75">
      <c r="F399" s="11"/>
      <c r="G399" s="9">
        <f t="shared" si="79"/>
        <v>396</v>
      </c>
      <c r="H399" s="8">
        <f t="shared" si="75"/>
        <v>158.74700571270225</v>
      </c>
      <c r="I399" s="8">
        <f t="shared" si="77"/>
        <v>19.9846985779441</v>
      </c>
      <c r="J399" s="8">
        <f t="shared" si="76"/>
        <v>27.506577808748197</v>
      </c>
      <c r="K399" s="8">
        <f t="shared" si="78"/>
        <v>186.25358352145045</v>
      </c>
      <c r="L399" s="8"/>
      <c r="M399" s="8"/>
      <c r="N399" s="8">
        <v>77</v>
      </c>
      <c r="O399" s="8">
        <v>3</v>
      </c>
      <c r="P399" s="64"/>
      <c r="Q399" s="11"/>
      <c r="R399" s="65"/>
      <c r="S399" s="65"/>
      <c r="T399" s="11"/>
      <c r="U399" s="65"/>
      <c r="V399" s="65"/>
      <c r="W399" s="11"/>
      <c r="X399" s="65"/>
      <c r="Y399" s="65"/>
      <c r="Z399" s="65"/>
      <c r="AA399" s="65"/>
      <c r="AB399" s="6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65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</row>
    <row r="400" spans="6:128" ht="12.75">
      <c r="F400" s="11"/>
      <c r="G400" s="9">
        <f t="shared" si="79"/>
        <v>397</v>
      </c>
      <c r="H400" s="8">
        <f t="shared" si="75"/>
        <v>158.68622621910896</v>
      </c>
      <c r="I400" s="8">
        <f t="shared" si="77"/>
        <v>20.46171078716963</v>
      </c>
      <c r="J400" s="8">
        <f t="shared" si="76"/>
        <v>27.153607341607966</v>
      </c>
      <c r="K400" s="8">
        <f t="shared" si="78"/>
        <v>185.83983356071693</v>
      </c>
      <c r="L400" s="8"/>
      <c r="M400" s="8"/>
      <c r="N400" s="8">
        <v>78</v>
      </c>
      <c r="O400" s="8">
        <v>2</v>
      </c>
      <c r="P400" s="64"/>
      <c r="Q400" s="11"/>
      <c r="R400" s="65"/>
      <c r="S400" s="65"/>
      <c r="T400" s="11"/>
      <c r="U400" s="65"/>
      <c r="V400" s="65"/>
      <c r="W400" s="11"/>
      <c r="X400" s="65"/>
      <c r="Y400" s="65"/>
      <c r="Z400" s="65"/>
      <c r="AA400" s="65"/>
      <c r="AB400" s="6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65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</row>
    <row r="401" spans="6:128" ht="12.75">
      <c r="F401" s="11"/>
      <c r="G401" s="9">
        <f t="shared" si="79"/>
        <v>398</v>
      </c>
      <c r="H401" s="8">
        <f t="shared" si="75"/>
        <v>158.6248116016426</v>
      </c>
      <c r="I401" s="8">
        <f t="shared" si="77"/>
        <v>20.932490161072387</v>
      </c>
      <c r="J401" s="8">
        <f t="shared" si="76"/>
        <v>26.79236562262854</v>
      </c>
      <c r="K401" s="8">
        <f t="shared" si="78"/>
        <v>185.41717722427114</v>
      </c>
      <c r="L401" s="8"/>
      <c r="M401" s="8"/>
      <c r="N401" s="8">
        <v>79</v>
      </c>
      <c r="O401" s="8">
        <v>1</v>
      </c>
      <c r="P401" s="64"/>
      <c r="Q401" s="11"/>
      <c r="R401" s="65"/>
      <c r="S401" s="65"/>
      <c r="T401" s="11"/>
      <c r="U401" s="65"/>
      <c r="V401" s="65"/>
      <c r="W401" s="11"/>
      <c r="X401" s="65"/>
      <c r="Y401" s="65"/>
      <c r="Z401" s="65"/>
      <c r="AA401" s="65"/>
      <c r="AB401" s="6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65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</row>
    <row r="402" spans="6:128" ht="12.75">
      <c r="F402" s="11"/>
      <c r="G402" s="9">
        <f t="shared" si="79"/>
        <v>399</v>
      </c>
      <c r="H402" s="8">
        <f t="shared" si="75"/>
        <v>158.56283599031858</v>
      </c>
      <c r="I402" s="8">
        <f t="shared" si="77"/>
        <v>21.396893295694454</v>
      </c>
      <c r="J402" s="8">
        <f t="shared" si="76"/>
        <v>26.42296268953703</v>
      </c>
      <c r="K402" s="8">
        <f t="shared" si="78"/>
        <v>184.9857986798556</v>
      </c>
      <c r="L402" s="8"/>
      <c r="M402" s="8"/>
      <c r="N402" s="8">
        <v>80</v>
      </c>
      <c r="O402" s="8"/>
      <c r="P402" s="64"/>
      <c r="Q402" s="11"/>
      <c r="R402" s="65"/>
      <c r="S402" s="65"/>
      <c r="T402" s="11"/>
      <c r="U402" s="65"/>
      <c r="V402" s="65"/>
      <c r="W402" s="11"/>
      <c r="X402" s="65"/>
      <c r="Y402" s="65"/>
      <c r="Z402" s="65"/>
      <c r="AA402" s="65"/>
      <c r="AB402" s="65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65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</row>
    <row r="403" spans="6:128" ht="12.75">
      <c r="F403" s="11"/>
      <c r="G403" s="9">
        <f t="shared" si="79"/>
        <v>400</v>
      </c>
      <c r="H403" s="8">
        <f t="shared" si="75"/>
        <v>158.50037427934197</v>
      </c>
      <c r="I403" s="8">
        <f t="shared" si="77"/>
        <v>21.854778729342332</v>
      </c>
      <c r="J403" s="8">
        <f t="shared" si="76"/>
        <v>26.045511066045258</v>
      </c>
      <c r="K403" s="8">
        <f t="shared" si="78"/>
        <v>184.54588534538723</v>
      </c>
      <c r="L403" s="8"/>
      <c r="M403" s="8"/>
      <c r="N403" s="8">
        <v>81</v>
      </c>
      <c r="O403" s="8"/>
      <c r="P403" s="64"/>
      <c r="Q403" s="11"/>
      <c r="R403" s="65"/>
      <c r="S403" s="65"/>
      <c r="T403" s="11"/>
      <c r="U403" s="65"/>
      <c r="V403" s="65"/>
      <c r="W403" s="11"/>
      <c r="X403" s="65"/>
      <c r="Y403" s="65"/>
      <c r="Z403" s="65"/>
      <c r="AA403" s="65"/>
      <c r="AB403" s="65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65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</row>
    <row r="404" spans="6:128" ht="12.75">
      <c r="F404" s="11"/>
      <c r="G404" s="9">
        <f t="shared" si="79"/>
        <v>401</v>
      </c>
      <c r="H404" s="8">
        <f t="shared" si="75"/>
        <v>158.43750203898986</v>
      </c>
      <c r="I404" s="8">
        <f t="shared" si="77"/>
        <v>22.30600698567724</v>
      </c>
      <c r="J404" s="8">
        <f t="shared" si="76"/>
        <v>25.660125727574258</v>
      </c>
      <c r="K404" s="8">
        <f t="shared" si="78"/>
        <v>184.09762776656413</v>
      </c>
      <c r="L404" s="8"/>
      <c r="M404" s="8"/>
      <c r="N404" s="8">
        <v>82</v>
      </c>
      <c r="O404" s="8"/>
      <c r="P404" s="64"/>
      <c r="Q404" s="11"/>
      <c r="R404" s="65"/>
      <c r="S404" s="65"/>
      <c r="T404" s="11"/>
      <c r="U404" s="65"/>
      <c r="V404" s="65"/>
      <c r="W404" s="11"/>
      <c r="X404" s="65"/>
      <c r="Y404" s="65"/>
      <c r="Z404" s="65"/>
      <c r="AA404" s="65"/>
      <c r="AB404" s="65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65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</row>
    <row r="405" spans="6:128" ht="12.75">
      <c r="F405" s="11"/>
      <c r="G405" s="9">
        <f t="shared" si="79"/>
        <v>402</v>
      </c>
      <c r="H405" s="8">
        <f t="shared" si="75"/>
        <v>158.37429542627396</v>
      </c>
      <c r="I405" s="8">
        <f t="shared" si="77"/>
        <v>22.75044061620119</v>
      </c>
      <c r="J405" s="8">
        <f t="shared" si="76"/>
        <v>25.266924066231397</v>
      </c>
      <c r="K405" s="8">
        <f t="shared" si="78"/>
        <v>183.64121949250534</v>
      </c>
      <c r="L405" s="8"/>
      <c r="M405" s="8"/>
      <c r="N405" s="8">
        <v>83</v>
      </c>
      <c r="O405" s="8"/>
      <c r="P405" s="64"/>
      <c r="Q405" s="11"/>
      <c r="R405" s="65"/>
      <c r="S405" s="65"/>
      <c r="T405" s="11"/>
      <c r="U405" s="65"/>
      <c r="V405" s="65"/>
      <c r="W405" s="11"/>
      <c r="X405" s="65"/>
      <c r="Y405" s="65"/>
      <c r="Z405" s="65"/>
      <c r="AA405" s="65"/>
      <c r="AB405" s="65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65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</row>
    <row r="406" spans="6:128" ht="12.75">
      <c r="F406" s="11"/>
      <c r="G406" s="9">
        <f t="shared" si="79"/>
        <v>403</v>
      </c>
      <c r="H406" s="8">
        <f t="shared" si="75"/>
        <v>158.31083109447724</v>
      </c>
      <c r="I406" s="8">
        <f t="shared" si="77"/>
        <v>23.187944242124928</v>
      </c>
      <c r="J406" s="8">
        <f t="shared" si="76"/>
        <v>24.866025855051813</v>
      </c>
      <c r="K406" s="8">
        <f t="shared" si="78"/>
        <v>183.17685694952905</v>
      </c>
      <c r="L406" s="8"/>
      <c r="M406" s="8"/>
      <c r="N406" s="8">
        <v>84</v>
      </c>
      <c r="O406" s="8"/>
      <c r="P406" s="64"/>
      <c r="Q406" s="11"/>
      <c r="R406" s="65"/>
      <c r="S406" s="65"/>
      <c r="T406" s="11"/>
      <c r="U406" s="65"/>
      <c r="V406" s="65"/>
      <c r="W406" s="11"/>
      <c r="X406" s="65"/>
      <c r="Y406" s="65"/>
      <c r="Z406" s="65"/>
      <c r="AA406" s="65"/>
      <c r="AB406" s="6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65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</row>
    <row r="407" spans="6:128" ht="12.75">
      <c r="F407" s="11"/>
      <c r="G407" s="9">
        <f t="shared" si="79"/>
        <v>404</v>
      </c>
      <c r="H407" s="8">
        <f t="shared" si="75"/>
        <v>158.247186101662</v>
      </c>
      <c r="I407" s="8">
        <f t="shared" si="77"/>
        <v>23.618384595605907</v>
      </c>
      <c r="J407" s="8">
        <f t="shared" si="76"/>
        <v>24.457553211514142</v>
      </c>
      <c r="K407" s="8">
        <f t="shared" si="78"/>
        <v>182.70473931317616</v>
      </c>
      <c r="L407" s="8"/>
      <c r="M407" s="8"/>
      <c r="N407" s="8">
        <v>85</v>
      </c>
      <c r="O407" s="8"/>
      <c r="P407" s="64"/>
      <c r="Q407" s="11"/>
      <c r="R407" s="65"/>
      <c r="S407" s="65"/>
      <c r="T407" s="11"/>
      <c r="U407" s="65"/>
      <c r="V407" s="65"/>
      <c r="W407" s="11"/>
      <c r="X407" s="65"/>
      <c r="Y407" s="65"/>
      <c r="Z407" s="65"/>
      <c r="AA407" s="65"/>
      <c r="AB407" s="6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65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</row>
    <row r="408" spans="6:128" ht="12.75">
      <c r="F408" s="11"/>
      <c r="G408" s="9">
        <f t="shared" si="79"/>
        <v>405</v>
      </c>
      <c r="H408" s="8">
        <f t="shared" si="75"/>
        <v>158.18343781824947</v>
      </c>
      <c r="I408" s="8">
        <f t="shared" si="77"/>
        <v>24.041630560342586</v>
      </c>
      <c r="J408" s="8">
        <f t="shared" si="76"/>
        <v>24.041630560342643</v>
      </c>
      <c r="K408" s="8">
        <f t="shared" si="78"/>
        <v>182.2250683785921</v>
      </c>
      <c r="L408" s="8"/>
      <c r="M408" s="8"/>
      <c r="N408" s="8">
        <v>86</v>
      </c>
      <c r="O408" s="8"/>
      <c r="P408" s="64"/>
      <c r="Q408" s="11"/>
      <c r="R408" s="65"/>
      <c r="S408" s="65"/>
      <c r="T408" s="11"/>
      <c r="U408" s="65"/>
      <c r="V408" s="65"/>
      <c r="W408" s="11"/>
      <c r="X408" s="65"/>
      <c r="Y408" s="65"/>
      <c r="Z408" s="65"/>
      <c r="AA408" s="65"/>
      <c r="AB408" s="6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65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</row>
    <row r="409" spans="6:128" ht="12.75">
      <c r="F409" s="11"/>
      <c r="G409" s="9">
        <f t="shared" si="79"/>
        <v>406</v>
      </c>
      <c r="H409" s="8">
        <f t="shared" si="75"/>
        <v>158.1196638337748</v>
      </c>
      <c r="I409" s="8">
        <f t="shared" si="77"/>
        <v>24.457553211514128</v>
      </c>
      <c r="J409" s="8">
        <f t="shared" si="76"/>
        <v>23.618384595605917</v>
      </c>
      <c r="K409" s="8">
        <f t="shared" si="78"/>
        <v>181.73804842938074</v>
      </c>
      <c r="L409" s="8"/>
      <c r="M409" s="8"/>
      <c r="N409" s="8">
        <v>87</v>
      </c>
      <c r="O409" s="8"/>
      <c r="P409" s="64"/>
      <c r="Q409" s="11"/>
      <c r="R409" s="65"/>
      <c r="S409" s="65"/>
      <c r="T409" s="11"/>
      <c r="U409" s="65"/>
      <c r="V409" s="65"/>
      <c r="W409" s="11"/>
      <c r="X409" s="65"/>
      <c r="Y409" s="65"/>
      <c r="Z409" s="65"/>
      <c r="AA409" s="65"/>
      <c r="AB409" s="65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65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</row>
    <row r="410" spans="6:128" ht="12.75">
      <c r="F410" s="11"/>
      <c r="G410" s="9">
        <f t="shared" si="79"/>
        <v>407</v>
      </c>
      <c r="H410" s="8">
        <f t="shared" si="75"/>
        <v>158.05594186292362</v>
      </c>
      <c r="I410" s="8">
        <f t="shared" si="77"/>
        <v>24.866025855051802</v>
      </c>
      <c r="J410" s="8">
        <f t="shared" si="76"/>
        <v>23.187944242124946</v>
      </c>
      <c r="K410" s="8">
        <f t="shared" si="78"/>
        <v>181.24388610504857</v>
      </c>
      <c r="L410" s="8"/>
      <c r="M410" s="8"/>
      <c r="N410" s="8">
        <v>88</v>
      </c>
      <c r="O410" s="8"/>
      <c r="P410" s="64"/>
      <c r="Q410" s="11"/>
      <c r="R410" s="65"/>
      <c r="S410" s="65"/>
      <c r="T410" s="11"/>
      <c r="U410" s="65"/>
      <c r="V410" s="65"/>
      <c r="W410" s="11"/>
      <c r="X410" s="65"/>
      <c r="Y410" s="65"/>
      <c r="Z410" s="65"/>
      <c r="AA410" s="65"/>
      <c r="AB410" s="6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65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</row>
    <row r="411" spans="6:128" ht="12.75">
      <c r="F411" s="11"/>
      <c r="G411" s="9">
        <f t="shared" si="79"/>
        <v>408</v>
      </c>
      <c r="H411" s="8">
        <f t="shared" si="75"/>
        <v>157.9923496509603</v>
      </c>
      <c r="I411" s="8">
        <f t="shared" si="77"/>
        <v>25.266924066231386</v>
      </c>
      <c r="J411" s="8">
        <f t="shared" si="76"/>
        <v>22.750440616201203</v>
      </c>
      <c r="K411" s="8">
        <f t="shared" si="78"/>
        <v>180.74279026716152</v>
      </c>
      <c r="L411" s="8"/>
      <c r="M411" s="8"/>
      <c r="N411" s="8">
        <v>89</v>
      </c>
      <c r="O411" s="8"/>
      <c r="P411" s="64"/>
      <c r="Q411" s="11"/>
      <c r="R411" s="65"/>
      <c r="S411" s="65"/>
      <c r="T411" s="11"/>
      <c r="U411" s="65"/>
      <c r="V411" s="65"/>
      <c r="W411" s="11"/>
      <c r="X411" s="65"/>
      <c r="Y411" s="65"/>
      <c r="Z411" s="65"/>
      <c r="AA411" s="65"/>
      <c r="AB411" s="6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65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</row>
    <row r="412" spans="6:128" ht="12.75">
      <c r="F412" s="11"/>
      <c r="G412" s="9">
        <f t="shared" si="79"/>
        <v>409</v>
      </c>
      <c r="H412" s="8">
        <f t="shared" si="75"/>
        <v>157.9289648786602</v>
      </c>
      <c r="I412" s="8">
        <f t="shared" si="77"/>
        <v>25.660125727574243</v>
      </c>
      <c r="J412" s="8">
        <f t="shared" si="76"/>
        <v>22.30600698567725</v>
      </c>
      <c r="K412" s="8">
        <f t="shared" si="78"/>
        <v>180.23497186433744</v>
      </c>
      <c r="L412" s="8"/>
      <c r="M412" s="8"/>
      <c r="N412" s="8">
        <v>90</v>
      </c>
      <c r="O412" s="8"/>
      <c r="P412" s="64"/>
      <c r="Q412" s="11"/>
      <c r="R412" s="65"/>
      <c r="S412" s="65"/>
      <c r="T412" s="11"/>
      <c r="U412" s="65"/>
      <c r="V412" s="65"/>
      <c r="W412" s="11"/>
      <c r="X412" s="65"/>
      <c r="Y412" s="65"/>
      <c r="Z412" s="65"/>
      <c r="AA412" s="65"/>
      <c r="AB412" s="6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65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</row>
    <row r="413" spans="6:128" ht="12.75">
      <c r="F413" s="11"/>
      <c r="G413" s="9">
        <f t="shared" si="79"/>
        <v>410</v>
      </c>
      <c r="H413" s="8">
        <f t="shared" si="75"/>
        <v>157.8658650668615</v>
      </c>
      <c r="I413" s="8">
        <f t="shared" si="77"/>
        <v>26.045511066045243</v>
      </c>
      <c r="J413" s="8">
        <f t="shared" si="76"/>
        <v>21.854778729342346</v>
      </c>
      <c r="K413" s="8">
        <f t="shared" si="78"/>
        <v>179.72064379620383</v>
      </c>
      <c r="L413" s="8"/>
      <c r="M413" s="8"/>
      <c r="N413" s="8">
        <v>91</v>
      </c>
      <c r="O413" s="8"/>
      <c r="P413" s="64"/>
      <c r="Q413" s="11"/>
      <c r="R413" s="65"/>
      <c r="S413" s="65"/>
      <c r="T413" s="11"/>
      <c r="U413" s="65"/>
      <c r="V413" s="65"/>
      <c r="W413" s="11"/>
      <c r="X413" s="65"/>
      <c r="Y413" s="65"/>
      <c r="Z413" s="65"/>
      <c r="AA413" s="65"/>
      <c r="AB413" s="6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65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</row>
    <row r="414" spans="6:128" ht="12.75">
      <c r="F414" s="11"/>
      <c r="G414" s="9">
        <f t="shared" si="79"/>
        <v>411</v>
      </c>
      <c r="H414" s="8">
        <f t="shared" si="75"/>
        <v>157.80312748075474</v>
      </c>
      <c r="I414" s="8">
        <f t="shared" si="77"/>
        <v>26.42296268953702</v>
      </c>
      <c r="J414" s="8">
        <f t="shared" si="76"/>
        <v>21.396893295694465</v>
      </c>
      <c r="K414" s="8">
        <f t="shared" si="78"/>
        <v>179.2000207764492</v>
      </c>
      <c r="L414" s="8"/>
      <c r="M414" s="8"/>
      <c r="N414" s="8">
        <v>92</v>
      </c>
      <c r="O414" s="8"/>
      <c r="P414" s="64"/>
      <c r="Q414" s="11"/>
      <c r="R414" s="65"/>
      <c r="S414" s="65"/>
      <c r="T414" s="11"/>
      <c r="U414" s="65"/>
      <c r="V414" s="65"/>
      <c r="W414" s="11"/>
      <c r="X414" s="65"/>
      <c r="Y414" s="65"/>
      <c r="Z414" s="65"/>
      <c r="AA414" s="65"/>
      <c r="AB414" s="6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65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</row>
    <row r="415" spans="6:128" ht="12.75">
      <c r="F415" s="11"/>
      <c r="G415" s="9">
        <f t="shared" si="79"/>
        <v>412</v>
      </c>
      <c r="H415" s="8">
        <f t="shared" si="75"/>
        <v>157.74082903403098</v>
      </c>
      <c r="I415" s="8">
        <f t="shared" si="77"/>
        <v>26.79236562262853</v>
      </c>
      <c r="J415" s="8">
        <f t="shared" si="76"/>
        <v>20.9324901610724</v>
      </c>
      <c r="K415" s="8">
        <f t="shared" si="78"/>
        <v>178.67331919510337</v>
      </c>
      <c r="L415" s="8"/>
      <c r="M415" s="8"/>
      <c r="N415" s="8">
        <v>93</v>
      </c>
      <c r="O415" s="8"/>
      <c r="P415" s="64"/>
      <c r="Q415" s="11"/>
      <c r="R415" s="65"/>
      <c r="S415" s="65"/>
      <c r="T415" s="11"/>
      <c r="U415" s="65"/>
      <c r="V415" s="65"/>
      <c r="W415" s="11"/>
      <c r="X415" s="65"/>
      <c r="Y415" s="65"/>
      <c r="Z415" s="65"/>
      <c r="AA415" s="65"/>
      <c r="AB415" s="65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65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</row>
    <row r="416" spans="6:128" ht="12.75">
      <c r="F416" s="11"/>
      <c r="G416" s="9">
        <f t="shared" si="79"/>
        <v>413</v>
      </c>
      <c r="H416" s="8">
        <f t="shared" si="75"/>
        <v>157.67904619301126</v>
      </c>
      <c r="I416" s="8">
        <f t="shared" si="77"/>
        <v>27.153607341607955</v>
      </c>
      <c r="J416" s="8">
        <f t="shared" si="76"/>
        <v>20.461710787169643</v>
      </c>
      <c r="K416" s="8">
        <f t="shared" si="78"/>
        <v>178.1407569801809</v>
      </c>
      <c r="L416" s="8"/>
      <c r="M416" s="8"/>
      <c r="N416" s="8">
        <v>94</v>
      </c>
      <c r="O416" s="8"/>
      <c r="P416" s="64"/>
      <c r="Q416" s="11"/>
      <c r="R416" s="65"/>
      <c r="S416" s="65"/>
      <c r="T416" s="11"/>
      <c r="U416" s="65"/>
      <c r="V416" s="65"/>
      <c r="W416" s="11"/>
      <c r="X416" s="65"/>
      <c r="Y416" s="65"/>
      <c r="Z416" s="65"/>
      <c r="AA416" s="65"/>
      <c r="AB416" s="6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65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</row>
    <row r="417" spans="6:128" ht="12.75">
      <c r="F417" s="11"/>
      <c r="G417" s="9">
        <f t="shared" si="79"/>
        <v>414</v>
      </c>
      <c r="H417" s="8">
        <f t="shared" si="75"/>
        <v>157.6178548808836</v>
      </c>
      <c r="I417" s="8">
        <f t="shared" si="77"/>
        <v>27.50657780874819</v>
      </c>
      <c r="J417" s="8">
        <f t="shared" si="76"/>
        <v>19.984698577944116</v>
      </c>
      <c r="K417" s="8">
        <f t="shared" si="78"/>
        <v>177.60255345882774</v>
      </c>
      <c r="L417" s="8"/>
      <c r="M417" s="8"/>
      <c r="N417" s="8">
        <v>95</v>
      </c>
      <c r="O417" s="8"/>
      <c r="P417" s="64"/>
      <c r="Q417" s="11"/>
      <c r="R417" s="65"/>
      <c r="S417" s="65"/>
      <c r="T417" s="11"/>
      <c r="U417" s="65"/>
      <c r="V417" s="65"/>
      <c r="W417" s="11"/>
      <c r="X417" s="65"/>
      <c r="Y417" s="65"/>
      <c r="Z417" s="65"/>
      <c r="AA417" s="65"/>
      <c r="AB417" s="65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65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</row>
    <row r="418" spans="6:128" ht="12.75">
      <c r="F418" s="11"/>
      <c r="G418" s="9">
        <f t="shared" si="79"/>
        <v>415</v>
      </c>
      <c r="H418" s="8">
        <f t="shared" si="75"/>
        <v>157.55733038217474</v>
      </c>
      <c r="I418" s="8">
        <f t="shared" si="77"/>
        <v>27.85116950582571</v>
      </c>
      <c r="J418" s="8">
        <f t="shared" si="76"/>
        <v>19.50159883593558</v>
      </c>
      <c r="K418" s="8">
        <f t="shared" si="78"/>
        <v>177.05892921811034</v>
      </c>
      <c r="L418" s="8"/>
      <c r="M418" s="8"/>
      <c r="N418" s="8">
        <v>96</v>
      </c>
      <c r="O418" s="8"/>
      <c r="P418" s="64"/>
      <c r="Q418" s="11"/>
      <c r="R418" s="65"/>
      <c r="S418" s="65"/>
      <c r="T418" s="11"/>
      <c r="U418" s="65"/>
      <c r="V418" s="65"/>
      <c r="W418" s="11"/>
      <c r="X418" s="65"/>
      <c r="Y418" s="65"/>
      <c r="Z418" s="65"/>
      <c r="AA418" s="65"/>
      <c r="AB418" s="6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65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</row>
    <row r="419" spans="6:128" ht="12.75">
      <c r="F419" s="11"/>
      <c r="G419" s="9">
        <f t="shared" si="79"/>
        <v>416</v>
      </c>
      <c r="H419" s="8">
        <f t="shared" si="75"/>
        <v>157.49754724758606</v>
      </c>
      <c r="I419" s="8">
        <f t="shared" si="77"/>
        <v>28.18727746687142</v>
      </c>
      <c r="J419" s="8">
        <f t="shared" si="76"/>
        <v>19.012558718005387</v>
      </c>
      <c r="K419" s="8">
        <f t="shared" si="78"/>
        <v>176.51010596559144</v>
      </c>
      <c r="L419" s="8"/>
      <c r="M419" s="8"/>
      <c r="N419" s="8">
        <v>97</v>
      </c>
      <c r="O419" s="8"/>
      <c r="P419" s="64"/>
      <c r="Q419" s="11"/>
      <c r="R419" s="65"/>
      <c r="S419" s="65"/>
      <c r="T419" s="11"/>
      <c r="U419" s="65"/>
      <c r="V419" s="65"/>
      <c r="W419" s="11"/>
      <c r="X419" s="65"/>
      <c r="Y419" s="65"/>
      <c r="Z419" s="65"/>
      <c r="AA419" s="65"/>
      <c r="AB419" s="65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65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</row>
    <row r="420" spans="6:128" ht="12.75">
      <c r="F420" s="11"/>
      <c r="G420" s="9">
        <f t="shared" si="79"/>
        <v>417</v>
      </c>
      <c r="H420" s="8">
        <f t="shared" si="75"/>
        <v>157.43857919932518</v>
      </c>
      <c r="I420" s="8">
        <f t="shared" si="77"/>
        <v>28.51479931014442</v>
      </c>
      <c r="J420" s="8">
        <f t="shared" si="76"/>
        <v>18.51772719051092</v>
      </c>
      <c r="K420" s="8">
        <f t="shared" si="78"/>
        <v>175.9563063898361</v>
      </c>
      <c r="L420" s="8"/>
      <c r="M420" s="8"/>
      <c r="N420" s="8">
        <v>98</v>
      </c>
      <c r="O420" s="8"/>
      <c r="P420" s="64"/>
      <c r="Q420" s="11"/>
      <c r="R420" s="65"/>
      <c r="S420" s="65"/>
      <c r="T420" s="11"/>
      <c r="U420" s="65"/>
      <c r="V420" s="65"/>
      <c r="W420" s="11"/>
      <c r="X420" s="65"/>
      <c r="Y420" s="65"/>
      <c r="Z420" s="65"/>
      <c r="AA420" s="65"/>
      <c r="AB420" s="6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65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</row>
    <row r="421" spans="6:128" ht="12.75">
      <c r="F421" s="11"/>
      <c r="G421" s="9">
        <f t="shared" si="79"/>
        <v>418</v>
      </c>
      <c r="H421" s="8">
        <f t="shared" si="75"/>
        <v>157.38049903706593</v>
      </c>
      <c r="I421" s="8">
        <f t="shared" si="77"/>
        <v>28.833635269318478</v>
      </c>
      <c r="J421" s="8">
        <f t="shared" si="76"/>
        <v>18.017254983928975</v>
      </c>
      <c r="K421" s="8">
        <f t="shared" si="78"/>
        <v>175.3977540209949</v>
      </c>
      <c r="L421" s="8"/>
      <c r="M421" s="8"/>
      <c r="N421" s="8">
        <v>99</v>
      </c>
      <c r="O421" s="8"/>
      <c r="P421" s="64"/>
      <c r="Q421" s="11"/>
      <c r="R421" s="65"/>
      <c r="S421" s="65"/>
      <c r="T421" s="11"/>
      <c r="U421" s="65"/>
      <c r="V421" s="65"/>
      <c r="W421" s="11"/>
      <c r="X421" s="65"/>
      <c r="Y421" s="65"/>
      <c r="Z421" s="65"/>
      <c r="AA421" s="65"/>
      <c r="AB421" s="6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65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</row>
    <row r="422" spans="6:128" ht="12.75">
      <c r="F422" s="11"/>
      <c r="G422" s="9">
        <f t="shared" si="79"/>
        <v>419</v>
      </c>
      <c r="H422" s="8">
        <f t="shared" si="75"/>
        <v>157.3233785446707</v>
      </c>
      <c r="I422" s="8">
        <f t="shared" si="77"/>
        <v>29.143688223871813</v>
      </c>
      <c r="J422" s="8">
        <f t="shared" si="76"/>
        <v>17.51129454694185</v>
      </c>
      <c r="K422" s="8">
        <f t="shared" si="78"/>
        <v>174.83467309161256</v>
      </c>
      <c r="L422" s="8"/>
      <c r="M422" s="8"/>
      <c r="N422" s="8">
        <v>100</v>
      </c>
      <c r="O422" s="8"/>
      <c r="P422" s="64"/>
      <c r="Q422" s="11"/>
      <c r="R422" s="65"/>
      <c r="S422" s="65"/>
      <c r="T422" s="11"/>
      <c r="U422" s="65"/>
      <c r="V422" s="65"/>
      <c r="W422" s="11"/>
      <c r="X422" s="65"/>
      <c r="Y422" s="65"/>
      <c r="Z422" s="65"/>
      <c r="AA422" s="65"/>
      <c r="AB422" s="6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65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</row>
    <row r="423" spans="6:128" ht="12.75">
      <c r="F423" s="11"/>
      <c r="G423" s="9">
        <f t="shared" si="79"/>
        <v>420</v>
      </c>
      <c r="H423" s="8">
        <f t="shared" si="75"/>
        <v>157.26728839781018</v>
      </c>
      <c r="I423" s="8">
        <f t="shared" si="77"/>
        <v>29.44486372867092</v>
      </c>
      <c r="J423" s="8">
        <f t="shared" si="76"/>
        <v>16.99999999999999</v>
      </c>
      <c r="K423" s="8">
        <f t="shared" si="78"/>
        <v>174.26728839781018</v>
      </c>
      <c r="L423" s="8"/>
      <c r="M423" s="8"/>
      <c r="N423" s="8">
        <v>101</v>
      </c>
      <c r="O423" s="8"/>
      <c r="P423" s="64"/>
      <c r="Q423" s="11"/>
      <c r="R423" s="65"/>
      <c r="S423" s="65"/>
      <c r="T423" s="11"/>
      <c r="U423" s="65"/>
      <c r="V423" s="65"/>
      <c r="W423" s="11"/>
      <c r="X423" s="65"/>
      <c r="Y423" s="65"/>
      <c r="Z423" s="65"/>
      <c r="AA423" s="65"/>
      <c r="AB423" s="6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65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</row>
    <row r="424" spans="6:128" ht="12.75">
      <c r="F424" s="11"/>
      <c r="G424" s="9">
        <f t="shared" si="79"/>
        <v>421</v>
      </c>
      <c r="H424" s="8">
        <f t="shared" si="75"/>
        <v>157.21229807261648</v>
      </c>
      <c r="I424" s="8">
        <f t="shared" si="77"/>
        <v>29.737070042739443</v>
      </c>
      <c r="J424" s="8">
        <f t="shared" si="76"/>
        <v>16.48352708837548</v>
      </c>
      <c r="K424" s="8">
        <f t="shared" si="78"/>
        <v>173.69582516099194</v>
      </c>
      <c r="L424" s="8"/>
      <c r="M424" s="8"/>
      <c r="N424" s="8">
        <v>102</v>
      </c>
      <c r="O424" s="8"/>
      <c r="P424" s="64"/>
      <c r="Q424" s="11"/>
      <c r="R424" s="65"/>
      <c r="S424" s="65"/>
      <c r="T424" s="11"/>
      <c r="U424" s="65"/>
      <c r="V424" s="65"/>
      <c r="W424" s="11"/>
      <c r="X424" s="65"/>
      <c r="Y424" s="65"/>
      <c r="Z424" s="65"/>
      <c r="AA424" s="65"/>
      <c r="AB424" s="6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65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</row>
    <row r="425" spans="6:128" ht="12.75">
      <c r="F425" s="11"/>
      <c r="G425" s="9">
        <f t="shared" si="79"/>
        <v>422</v>
      </c>
      <c r="H425" s="8">
        <f t="shared" si="75"/>
        <v>157.1584757555058</v>
      </c>
      <c r="I425" s="8">
        <f t="shared" si="77"/>
        <v>30.020218157203512</v>
      </c>
      <c r="J425" s="8">
        <f t="shared" si="76"/>
        <v>15.96203313472029</v>
      </c>
      <c r="K425" s="8">
        <f t="shared" si="78"/>
        <v>173.1205088902261</v>
      </c>
      <c r="L425" s="8"/>
      <c r="M425" s="8"/>
      <c r="N425" s="8">
        <v>103</v>
      </c>
      <c r="O425" s="8"/>
      <c r="P425" s="64"/>
      <c r="Q425" s="11"/>
      <c r="R425" s="65"/>
      <c r="S425" s="65"/>
      <c r="T425" s="11"/>
      <c r="U425" s="65"/>
      <c r="V425" s="65"/>
      <c r="W425" s="11"/>
      <c r="X425" s="65"/>
      <c r="Y425" s="65"/>
      <c r="Z425" s="65"/>
      <c r="AA425" s="65"/>
      <c r="AB425" s="6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65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</row>
    <row r="426" spans="6:128" ht="12.75">
      <c r="F426" s="11"/>
      <c r="G426" s="9">
        <f t="shared" si="79"/>
        <v>423</v>
      </c>
      <c r="H426" s="8">
        <f t="shared" si="75"/>
        <v>157.10588825430747</v>
      </c>
      <c r="I426" s="8">
        <f t="shared" si="77"/>
        <v>30.294221822404502</v>
      </c>
      <c r="J426" s="8">
        <f t="shared" si="76"/>
        <v>15.435676991144598</v>
      </c>
      <c r="K426" s="8">
        <f t="shared" si="78"/>
        <v>172.54156524545206</v>
      </c>
      <c r="L426" s="8"/>
      <c r="M426" s="8"/>
      <c r="N426" s="8">
        <v>104</v>
      </c>
      <c r="O426" s="8"/>
      <c r="P426" s="64"/>
      <c r="Q426" s="11"/>
      <c r="R426" s="65"/>
      <c r="S426" s="65"/>
      <c r="T426" s="11"/>
      <c r="U426" s="65"/>
      <c r="V426" s="65"/>
      <c r="W426" s="11"/>
      <c r="X426" s="65"/>
      <c r="Y426" s="65"/>
      <c r="Z426" s="65"/>
      <c r="AA426" s="65"/>
      <c r="AB426" s="65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65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</row>
    <row r="427" spans="6:128" ht="12.75">
      <c r="F427" s="11"/>
      <c r="G427" s="9">
        <f t="shared" si="79"/>
        <v>424</v>
      </c>
      <c r="H427" s="8">
        <f t="shared" si="75"/>
        <v>157.05460091083538</v>
      </c>
      <c r="I427" s="8">
        <f t="shared" si="77"/>
        <v>30.55899757417167</v>
      </c>
      <c r="J427" s="8">
        <f t="shared" si="76"/>
        <v>14.904618990828647</v>
      </c>
      <c r="K427" s="8">
        <f t="shared" si="78"/>
        <v>171.95921990166403</v>
      </c>
      <c r="L427" s="8"/>
      <c r="M427" s="8"/>
      <c r="N427" s="8">
        <v>105</v>
      </c>
      <c r="O427" s="8"/>
      <c r="P427" s="64"/>
      <c r="Q427" s="11"/>
      <c r="R427" s="65"/>
      <c r="S427" s="65"/>
      <c r="T427" s="11"/>
      <c r="U427" s="65"/>
      <c r="V427" s="65"/>
      <c r="W427" s="11"/>
      <c r="X427" s="65"/>
      <c r="Y427" s="65"/>
      <c r="Z427" s="65"/>
      <c r="AA427" s="65"/>
      <c r="AB427" s="6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65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</row>
    <row r="428" spans="6:128" ht="12.75">
      <c r="F428" s="11"/>
      <c r="G428" s="9">
        <f t="shared" si="79"/>
        <v>425</v>
      </c>
      <c r="H428" s="8">
        <f t="shared" si="75"/>
        <v>157.0046775150383</v>
      </c>
      <c r="I428" s="8">
        <f t="shared" si="77"/>
        <v>30.81446475924609</v>
      </c>
      <c r="J428" s="8">
        <f t="shared" si="76"/>
        <v>14.369020899183802</v>
      </c>
      <c r="K428" s="8">
        <f t="shared" si="78"/>
        <v>171.3736984142221</v>
      </c>
      <c r="L428" s="8"/>
      <c r="M428" s="8"/>
      <c r="N428" s="8">
        <v>106</v>
      </c>
      <c r="O428" s="8"/>
      <c r="P428" s="64"/>
      <c r="Q428" s="11"/>
      <c r="R428" s="65"/>
      <c r="S428" s="65"/>
      <c r="T428" s="11"/>
      <c r="U428" s="65"/>
      <c r="V428" s="65"/>
      <c r="W428" s="11"/>
      <c r="X428" s="65"/>
      <c r="Y428" s="65"/>
      <c r="Z428" s="65"/>
      <c r="AA428" s="65"/>
      <c r="AB428" s="6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65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</row>
    <row r="429" spans="6:128" ht="12.75">
      <c r="F429" s="11"/>
      <c r="G429" s="9">
        <f t="shared" si="79"/>
        <v>426</v>
      </c>
      <c r="H429" s="8">
        <f t="shared" si="75"/>
        <v>156.95618022086478</v>
      </c>
      <c r="I429" s="8">
        <f t="shared" si="77"/>
        <v>31.06054555984843</v>
      </c>
      <c r="J429" s="8">
        <f t="shared" si="76"/>
        <v>13.829045864577207</v>
      </c>
      <c r="K429" s="8">
        <f t="shared" si="78"/>
        <v>170.785226085442</v>
      </c>
      <c r="L429" s="8"/>
      <c r="M429" s="8"/>
      <c r="N429" s="8">
        <v>107</v>
      </c>
      <c r="O429" s="8"/>
      <c r="P429" s="64"/>
      <c r="Q429" s="11"/>
      <c r="R429" s="65"/>
      <c r="S429" s="65"/>
      <c r="T429" s="11"/>
      <c r="U429" s="65"/>
      <c r="V429" s="65"/>
      <c r="W429" s="11"/>
      <c r="X429" s="65"/>
      <c r="Y429" s="65"/>
      <c r="Z429" s="65"/>
      <c r="AA429" s="65"/>
      <c r="AB429" s="6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65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</row>
    <row r="430" spans="6:128" ht="12.75">
      <c r="F430" s="11"/>
      <c r="G430" s="9">
        <f t="shared" si="79"/>
        <v>427</v>
      </c>
      <c r="H430" s="8">
        <f t="shared" si="75"/>
        <v>156.90916946397587</v>
      </c>
      <c r="I430" s="8">
        <f t="shared" si="77"/>
        <v>31.29716501738298</v>
      </c>
      <c r="J430" s="8">
        <f t="shared" si="76"/>
        <v>13.284858368635286</v>
      </c>
      <c r="K430" s="8">
        <f t="shared" si="78"/>
        <v>170.19402783261117</v>
      </c>
      <c r="L430" s="8"/>
      <c r="M430" s="8"/>
      <c r="N430" s="8">
        <v>108</v>
      </c>
      <c r="O430" s="8"/>
      <c r="P430" s="64"/>
      <c r="Q430" s="11"/>
      <c r="R430" s="65"/>
      <c r="S430" s="65"/>
      <c r="T430" s="11"/>
      <c r="U430" s="65"/>
      <c r="V430" s="65"/>
      <c r="W430" s="11"/>
      <c r="X430" s="65"/>
      <c r="Y430" s="65"/>
      <c r="Z430" s="65"/>
      <c r="AA430" s="65"/>
      <c r="AB430" s="6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65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</row>
    <row r="431" spans="6:128" ht="12.75">
      <c r="F431" s="11"/>
      <c r="G431" s="9">
        <f t="shared" si="79"/>
        <v>428</v>
      </c>
      <c r="H431" s="8">
        <f t="shared" si="75"/>
        <v>156.86370388144053</v>
      </c>
      <c r="I431" s="8">
        <f t="shared" si="77"/>
        <v>31.524251055270764</v>
      </c>
      <c r="J431" s="8">
        <f t="shared" si="76"/>
        <v>12.73662417614102</v>
      </c>
      <c r="K431" s="8">
        <f t="shared" si="78"/>
        <v>169.60032805758155</v>
      </c>
      <c r="L431" s="8"/>
      <c r="M431" s="8"/>
      <c r="N431" s="8">
        <v>109</v>
      </c>
      <c r="O431" s="8"/>
      <c r="P431" s="64"/>
      <c r="Q431" s="11"/>
      <c r="R431" s="65"/>
      <c r="S431" s="65"/>
      <c r="T431" s="11"/>
      <c r="U431" s="65"/>
      <c r="V431" s="65"/>
      <c r="W431" s="11"/>
      <c r="X431" s="65"/>
      <c r="Y431" s="65"/>
      <c r="Z431" s="65"/>
      <c r="AA431" s="65"/>
      <c r="AB431" s="6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65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</row>
    <row r="432" spans="6:128" ht="12.75">
      <c r="F432" s="11"/>
      <c r="G432" s="9">
        <f t="shared" si="79"/>
        <v>429</v>
      </c>
      <c r="H432" s="8">
        <f t="shared" si="75"/>
        <v>156.81984023354337</v>
      </c>
      <c r="I432" s="8">
        <f t="shared" si="77"/>
        <v>31.74173450090486</v>
      </c>
      <c r="J432" s="8">
        <f t="shared" si="76"/>
        <v>12.184510284540199</v>
      </c>
      <c r="K432" s="8">
        <f t="shared" si="78"/>
        <v>169.00435051808358</v>
      </c>
      <c r="L432" s="8"/>
      <c r="M432" s="8"/>
      <c r="N432" s="8">
        <v>110</v>
      </c>
      <c r="O432" s="8"/>
      <c r="P432" s="64"/>
      <c r="Q432" s="11"/>
      <c r="R432" s="65"/>
      <c r="S432" s="65"/>
      <c r="T432" s="11"/>
      <c r="U432" s="65"/>
      <c r="V432" s="65"/>
      <c r="W432" s="11"/>
      <c r="X432" s="65"/>
      <c r="Y432" s="65"/>
      <c r="Z432" s="65"/>
      <c r="AA432" s="65"/>
      <c r="AB432" s="65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65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</row>
    <row r="433" spans="6:128" ht="12.75">
      <c r="F433" s="11"/>
      <c r="G433" s="9">
        <f t="shared" si="79"/>
        <v>430</v>
      </c>
      <c r="H433" s="8">
        <f t="shared" si="75"/>
        <v>156.77763332783547</v>
      </c>
      <c r="I433" s="8">
        <f t="shared" si="77"/>
        <v>31.949549106720877</v>
      </c>
      <c r="J433" s="8">
        <f t="shared" si="76"/>
        <v>11.628684873072762</v>
      </c>
      <c r="K433" s="8">
        <f t="shared" si="78"/>
        <v>168.40631820090823</v>
      </c>
      <c r="L433" s="8"/>
      <c r="M433" s="8"/>
      <c r="N433" s="8">
        <v>111</v>
      </c>
      <c r="O433" s="8"/>
      <c r="P433" s="64"/>
      <c r="Q433" s="11"/>
      <c r="R433" s="65"/>
      <c r="S433" s="65"/>
      <c r="T433" s="11"/>
      <c r="U433" s="65"/>
      <c r="V433" s="65"/>
      <c r="W433" s="11"/>
      <c r="X433" s="65"/>
      <c r="Y433" s="65"/>
      <c r="Z433" s="65"/>
      <c r="AA433" s="65"/>
      <c r="AB433" s="6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65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</row>
    <row r="434" spans="6:128" ht="12.75">
      <c r="F434" s="11"/>
      <c r="G434" s="9">
        <f t="shared" si="79"/>
        <v>431</v>
      </c>
      <c r="H434" s="8">
        <f t="shared" si="75"/>
        <v>156.73713594555477</v>
      </c>
      <c r="I434" s="8">
        <f t="shared" si="77"/>
        <v>32.14763157037677</v>
      </c>
      <c r="J434" s="8">
        <f t="shared" si="76"/>
        <v>11.06931725154333</v>
      </c>
      <c r="K434" s="8">
        <f t="shared" si="78"/>
        <v>167.8064531970981</v>
      </c>
      <c r="L434" s="8"/>
      <c r="M434" s="8"/>
      <c r="N434" s="8">
        <v>112</v>
      </c>
      <c r="O434" s="8"/>
      <c r="P434" s="64"/>
      <c r="Q434" s="11"/>
      <c r="R434" s="65"/>
      <c r="S434" s="65"/>
      <c r="T434" s="11"/>
      <c r="U434" s="65"/>
      <c r="V434" s="65"/>
      <c r="W434" s="11"/>
      <c r="X434" s="65"/>
      <c r="Y434" s="65"/>
      <c r="Z434" s="65"/>
      <c r="AA434" s="65"/>
      <c r="AB434" s="6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65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</row>
    <row r="435" spans="6:128" ht="12.75">
      <c r="F435" s="11"/>
      <c r="G435" s="9">
        <f t="shared" si="79"/>
        <v>432</v>
      </c>
      <c r="H435" s="8">
        <f t="shared" si="75"/>
        <v>156.69839877054034</v>
      </c>
      <c r="I435" s="8">
        <f t="shared" si="77"/>
        <v>32.33592155403522</v>
      </c>
      <c r="J435" s="8">
        <f t="shared" si="76"/>
        <v>10.506577808748222</v>
      </c>
      <c r="K435" s="8">
        <f t="shared" si="78"/>
        <v>167.20497657928857</v>
      </c>
      <c r="L435" s="8"/>
      <c r="M435" s="8"/>
      <c r="N435" s="8">
        <v>113</v>
      </c>
      <c r="O435" s="8"/>
      <c r="P435" s="64"/>
      <c r="Q435" s="11"/>
      <c r="R435" s="65"/>
      <c r="S435" s="65"/>
      <c r="T435" s="11"/>
      <c r="U435" s="65"/>
      <c r="V435" s="65"/>
      <c r="W435" s="11"/>
      <c r="X435" s="65"/>
      <c r="Y435" s="65"/>
      <c r="Z435" s="65"/>
      <c r="AA435" s="65"/>
      <c r="AB435" s="6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65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</row>
    <row r="436" spans="6:128" ht="12.75">
      <c r="F436" s="11"/>
      <c r="G436" s="9">
        <f t="shared" si="79"/>
        <v>433</v>
      </c>
      <c r="H436" s="8">
        <f t="shared" si="75"/>
        <v>156.66147032076262</v>
      </c>
      <c r="I436" s="8">
        <f t="shared" si="77"/>
        <v>32.51436170274321</v>
      </c>
      <c r="J436" s="8">
        <f t="shared" si="76"/>
        <v>9.940637960573035</v>
      </c>
      <c r="K436" s="8">
        <f t="shared" si="78"/>
        <v>166.60210828133566</v>
      </c>
      <c r="L436" s="8"/>
      <c r="M436" s="8"/>
      <c r="N436" s="8">
        <v>114</v>
      </c>
      <c r="O436" s="8"/>
      <c r="P436" s="64"/>
      <c r="Q436" s="11"/>
      <c r="R436" s="65"/>
      <c r="S436" s="65"/>
      <c r="T436" s="11"/>
      <c r="U436" s="65"/>
      <c r="V436" s="65"/>
      <c r="W436" s="11"/>
      <c r="X436" s="65"/>
      <c r="Y436" s="65"/>
      <c r="Z436" s="65"/>
      <c r="AA436" s="65"/>
      <c r="AB436" s="6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65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</row>
    <row r="437" spans="6:128" ht="12.75">
      <c r="F437" s="11"/>
      <c r="G437" s="9">
        <f t="shared" si="79"/>
        <v>434</v>
      </c>
      <c r="H437" s="8">
        <f t="shared" si="75"/>
        <v>156.62639688258676</v>
      </c>
      <c r="I437" s="8">
        <f t="shared" si="77"/>
        <v>32.682897661902835</v>
      </c>
      <c r="J437" s="8">
        <f t="shared" si="76"/>
        <v>9.371670097777994</v>
      </c>
      <c r="K437" s="8">
        <f t="shared" si="78"/>
        <v>165.99806698036474</v>
      </c>
      <c r="L437" s="8"/>
      <c r="M437" s="8"/>
      <c r="N437" s="8">
        <v>115</v>
      </c>
      <c r="O437" s="8"/>
      <c r="P437" s="64"/>
      <c r="Q437" s="11"/>
      <c r="R437" s="65"/>
      <c r="S437" s="65"/>
      <c r="T437" s="11"/>
      <c r="U437" s="65"/>
      <c r="V437" s="65"/>
      <c r="W437" s="11"/>
      <c r="X437" s="65"/>
      <c r="Y437" s="65"/>
      <c r="Z437" s="65"/>
      <c r="AA437" s="65"/>
      <c r="AB437" s="6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65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</row>
    <row r="438" spans="6:128" ht="12.75">
      <c r="F438" s="11"/>
      <c r="G438" s="9">
        <f t="shared" si="79"/>
        <v>435</v>
      </c>
      <c r="H438" s="8">
        <f t="shared" si="75"/>
        <v>156.59322244788436</v>
      </c>
      <c r="I438" s="8">
        <f t="shared" si="77"/>
        <v>32.84147809382832</v>
      </c>
      <c r="J438" s="8">
        <f t="shared" si="76"/>
        <v>8.799847533485705</v>
      </c>
      <c r="K438" s="8">
        <f t="shared" si="78"/>
        <v>165.39306998137008</v>
      </c>
      <c r="L438" s="8"/>
      <c r="M438" s="8"/>
      <c r="N438" s="8">
        <v>116</v>
      </c>
      <c r="O438" s="8"/>
      <c r="P438" s="64"/>
      <c r="Q438" s="11"/>
      <c r="R438" s="65"/>
      <c r="S438" s="65"/>
      <c r="T438" s="11"/>
      <c r="U438" s="65"/>
      <c r="V438" s="65"/>
      <c r="W438" s="11"/>
      <c r="X438" s="65"/>
      <c r="Y438" s="65"/>
      <c r="Z438" s="65"/>
      <c r="AA438" s="65"/>
      <c r="AB438" s="6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65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</row>
    <row r="439" spans="6:128" ht="12.75">
      <c r="F439" s="11"/>
      <c r="G439" s="9">
        <f t="shared" si="79"/>
        <v>436</v>
      </c>
      <c r="H439" s="8">
        <f t="shared" si="75"/>
        <v>156.5619886541032</v>
      </c>
      <c r="I439" s="8">
        <f t="shared" si="77"/>
        <v>32.990054693383875</v>
      </c>
      <c r="J439" s="8">
        <f t="shared" si="76"/>
        <v>8.22534445038874</v>
      </c>
      <c r="K439" s="8">
        <f t="shared" si="78"/>
        <v>164.78733310449195</v>
      </c>
      <c r="L439" s="8"/>
      <c r="M439" s="8"/>
      <c r="N439" s="8">
        <v>117</v>
      </c>
      <c r="O439" s="8"/>
      <c r="P439" s="64"/>
      <c r="Q439" s="11"/>
      <c r="R439" s="65"/>
      <c r="S439" s="65"/>
      <c r="T439" s="11"/>
      <c r="U439" s="65"/>
      <c r="V439" s="65"/>
      <c r="W439" s="11"/>
      <c r="X439" s="65"/>
      <c r="Y439" s="65"/>
      <c r="Z439" s="65"/>
      <c r="AA439" s="65"/>
      <c r="AB439" s="6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65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</row>
    <row r="440" spans="6:128" ht="12.75">
      <c r="F440" s="11"/>
      <c r="G440" s="9">
        <f t="shared" si="79"/>
        <v>437</v>
      </c>
      <c r="H440" s="8">
        <f t="shared" si="75"/>
        <v>156.53273472740162</v>
      </c>
      <c r="I440" s="8">
        <f t="shared" si="77"/>
        <v>33.12858220269799</v>
      </c>
      <c r="J440" s="8">
        <f t="shared" si="76"/>
        <v>7.648335847691423</v>
      </c>
      <c r="K440" s="8">
        <f t="shared" si="78"/>
        <v>164.18107057509303</v>
      </c>
      <c r="L440" s="8"/>
      <c r="M440" s="8"/>
      <c r="N440" s="8">
        <v>118</v>
      </c>
      <c r="O440" s="8"/>
      <c r="P440" s="64"/>
      <c r="Q440" s="11"/>
      <c r="R440" s="65"/>
      <c r="S440" s="65"/>
      <c r="T440" s="11"/>
      <c r="U440" s="65"/>
      <c r="V440" s="65"/>
      <c r="W440" s="11"/>
      <c r="X440" s="65"/>
      <c r="Y440" s="65"/>
      <c r="Z440" s="65"/>
      <c r="AA440" s="65"/>
      <c r="AB440" s="6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65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</row>
    <row r="441" spans="6:128" ht="12.75">
      <c r="F441" s="11"/>
      <c r="G441" s="9">
        <f t="shared" si="79"/>
        <v>438</v>
      </c>
      <c r="H441" s="8">
        <f t="shared" si="75"/>
        <v>156.50549742894842</v>
      </c>
      <c r="I441" s="8">
        <f t="shared" si="77"/>
        <v>33.25701842494939</v>
      </c>
      <c r="J441" s="8">
        <f t="shared" si="76"/>
        <v>7.0689974878038075</v>
      </c>
      <c r="K441" s="8">
        <f t="shared" si="78"/>
        <v>163.57449491675223</v>
      </c>
      <c r="L441" s="8"/>
      <c r="M441" s="8"/>
      <c r="N441" s="8">
        <v>119</v>
      </c>
      <c r="O441" s="8"/>
      <c r="P441" s="64"/>
      <c r="Q441" s="11"/>
      <c r="R441" s="65"/>
      <c r="S441" s="65"/>
      <c r="T441" s="11"/>
      <c r="U441" s="65"/>
      <c r="V441" s="65"/>
      <c r="W441" s="11"/>
      <c r="X441" s="65"/>
      <c r="Y441" s="65"/>
      <c r="Z441" s="65"/>
      <c r="AA441" s="65"/>
      <c r="AB441" s="6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65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</row>
    <row r="442" spans="6:128" ht="12.75">
      <c r="F442" s="11"/>
      <c r="G442" s="9">
        <f t="shared" si="79"/>
        <v>439</v>
      </c>
      <c r="H442" s="8">
        <f t="shared" si="75"/>
        <v>156.48031100448515</v>
      </c>
      <c r="I442" s="8">
        <f t="shared" si="77"/>
        <v>33.37532423722057</v>
      </c>
      <c r="J442" s="8">
        <f t="shared" si="76"/>
        <v>6.48750584280255</v>
      </c>
      <c r="K442" s="8">
        <f t="shared" si="78"/>
        <v>162.9678168472877</v>
      </c>
      <c r="L442" s="8"/>
      <c r="M442" s="8"/>
      <c r="N442" s="8">
        <v>120</v>
      </c>
      <c r="O442" s="8"/>
      <c r="P442" s="64"/>
      <c r="Q442" s="11"/>
      <c r="R442" s="65"/>
      <c r="S442" s="65"/>
      <c r="T442" s="11"/>
      <c r="U442" s="65"/>
      <c r="V442" s="65"/>
      <c r="W442" s="11"/>
      <c r="X442" s="65"/>
      <c r="Y442" s="65"/>
      <c r="Z442" s="65"/>
      <c r="AA442" s="65"/>
      <c r="AB442" s="6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65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</row>
    <row r="443" spans="6:128" ht="12.75">
      <c r="F443" s="11"/>
      <c r="G443" s="9">
        <f t="shared" si="79"/>
        <v>440</v>
      </c>
      <c r="H443" s="8">
        <f t="shared" si="75"/>
        <v>156.45720713724165</v>
      </c>
      <c r="I443" s="8">
        <f t="shared" si="77"/>
        <v>33.48346360241507</v>
      </c>
      <c r="J443" s="8">
        <f t="shared" si="76"/>
        <v>5.904038040675635</v>
      </c>
      <c r="K443" s="8">
        <f t="shared" si="78"/>
        <v>162.36124517791728</v>
      </c>
      <c r="L443" s="8"/>
      <c r="M443" s="8"/>
      <c r="N443" s="8">
        <v>121</v>
      </c>
      <c r="O443" s="8"/>
      <c r="P443" s="64"/>
      <c r="Q443" s="11"/>
      <c r="R443" s="65"/>
      <c r="S443" s="65"/>
      <c r="T443" s="11"/>
      <c r="U443" s="65"/>
      <c r="V443" s="65"/>
      <c r="W443" s="11"/>
      <c r="X443" s="65"/>
      <c r="Y443" s="65"/>
      <c r="Z443" s="65"/>
      <c r="AA443" s="65"/>
      <c r="AB443" s="6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65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</row>
    <row r="444" spans="6:128" ht="12.75">
      <c r="F444" s="11"/>
      <c r="G444" s="9">
        <f t="shared" si="79"/>
        <v>441</v>
      </c>
      <c r="H444" s="8">
        <f t="shared" si="75"/>
        <v>156.43621490429064</v>
      </c>
      <c r="I444" s="8">
        <f t="shared" si="77"/>
        <v>33.58140358023468</v>
      </c>
      <c r="J444" s="8">
        <f t="shared" si="76"/>
        <v>5.31877181136786</v>
      </c>
      <c r="K444" s="8">
        <f t="shared" si="78"/>
        <v>161.7549867156585</v>
      </c>
      <c r="L444" s="8"/>
      <c r="M444" s="8"/>
      <c r="N444" s="8">
        <v>122</v>
      </c>
      <c r="O444" s="8"/>
      <c r="P444" s="64"/>
      <c r="Q444" s="11"/>
      <c r="R444" s="65"/>
      <c r="S444" s="65"/>
      <c r="T444" s="11"/>
      <c r="U444" s="65"/>
      <c r="V444" s="65"/>
      <c r="W444" s="11"/>
      <c r="X444" s="65"/>
      <c r="Y444" s="65"/>
      <c r="Z444" s="65"/>
      <c r="AA444" s="65"/>
      <c r="AB444" s="65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65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</row>
    <row r="445" spans="6:128" ht="12.75">
      <c r="F445" s="11"/>
      <c r="G445" s="9">
        <f t="shared" si="79"/>
        <v>442</v>
      </c>
      <c r="H445" s="8">
        <f t="shared" si="75"/>
        <v>156.417360736421</v>
      </c>
      <c r="I445" s="8">
        <f t="shared" si="77"/>
        <v>33.669114337213394</v>
      </c>
      <c r="J445" s="8">
        <f t="shared" si="76"/>
        <v>4.731885432642212</v>
      </c>
      <c r="K445" s="8">
        <f t="shared" si="78"/>
        <v>161.1492461690632</v>
      </c>
      <c r="L445" s="8"/>
      <c r="M445" s="8"/>
      <c r="N445" s="8">
        <v>123</v>
      </c>
      <c r="O445" s="8"/>
      <c r="P445" s="64"/>
      <c r="Q445" s="11"/>
      <c r="R445" s="65"/>
      <c r="S445" s="65"/>
      <c r="T445" s="11"/>
      <c r="U445" s="65"/>
      <c r="V445" s="65"/>
      <c r="W445" s="11"/>
      <c r="X445" s="65"/>
      <c r="Y445" s="65"/>
      <c r="Z445" s="65"/>
      <c r="AA445" s="65"/>
      <c r="AB445" s="6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65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</row>
    <row r="446" spans="6:128" ht="12.75">
      <c r="F446" s="11"/>
      <c r="G446" s="9">
        <f t="shared" si="79"/>
        <v>443</v>
      </c>
      <c r="H446" s="8">
        <f t="shared" si="75"/>
        <v>156.40066838160402</v>
      </c>
      <c r="I446" s="8">
        <f t="shared" si="77"/>
        <v>33.74656915580495</v>
      </c>
      <c r="J446" s="8">
        <f t="shared" si="76"/>
        <v>4.143557675775038</v>
      </c>
      <c r="K446" s="8">
        <f t="shared" si="78"/>
        <v>160.54422605737906</v>
      </c>
      <c r="L446" s="8"/>
      <c r="M446" s="8"/>
      <c r="N446" s="8">
        <v>124</v>
      </c>
      <c r="O446" s="8"/>
      <c r="P446" s="64"/>
      <c r="Q446" s="11"/>
      <c r="R446" s="65"/>
      <c r="S446" s="65"/>
      <c r="T446" s="11"/>
      <c r="U446" s="65"/>
      <c r="V446" s="65"/>
      <c r="W446" s="11"/>
      <c r="X446" s="65"/>
      <c r="Y446" s="65"/>
      <c r="Z446" s="65"/>
      <c r="AA446" s="65"/>
      <c r="AB446" s="6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65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</row>
    <row r="447" spans="6:128" ht="12.75">
      <c r="F447" s="11"/>
      <c r="G447" s="9">
        <f t="shared" si="79"/>
        <v>444</v>
      </c>
      <c r="H447" s="8">
        <f t="shared" si="75"/>
        <v>156.3861588721197</v>
      </c>
      <c r="I447" s="8">
        <f t="shared" si="77"/>
        <v>33.81374444252129</v>
      </c>
      <c r="J447" s="8">
        <f t="shared" si="76"/>
        <v>3.553967751100218</v>
      </c>
      <c r="K447" s="8">
        <f t="shared" si="78"/>
        <v>159.94012662321992</v>
      </c>
      <c r="L447" s="8"/>
      <c r="M447" s="8"/>
      <c r="N447" s="8">
        <v>125</v>
      </c>
      <c r="O447" s="8"/>
      <c r="P447" s="64"/>
      <c r="Q447" s="11"/>
      <c r="R447" s="65"/>
      <c r="S447" s="65"/>
      <c r="T447" s="11"/>
      <c r="U447" s="65"/>
      <c r="V447" s="65"/>
      <c r="W447" s="11"/>
      <c r="X447" s="65"/>
      <c r="Y447" s="65"/>
      <c r="Z447" s="65"/>
      <c r="AA447" s="65"/>
      <c r="AB447" s="6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65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</row>
    <row r="448" spans="6:128" ht="12.75">
      <c r="F448" s="11"/>
      <c r="G448" s="9">
        <f t="shared" si="79"/>
        <v>445</v>
      </c>
      <c r="H448" s="8">
        <f t="shared" si="75"/>
        <v>156.37385049540393</v>
      </c>
      <c r="I448" s="8">
        <f t="shared" si="77"/>
        <v>33.87061973511935</v>
      </c>
      <c r="J448" s="8">
        <f t="shared" si="76"/>
        <v>2.963295253420415</v>
      </c>
      <c r="K448" s="8">
        <f t="shared" si="78"/>
        <v>159.33714574882435</v>
      </c>
      <c r="L448" s="8"/>
      <c r="M448" s="8"/>
      <c r="N448" s="8">
        <v>126</v>
      </c>
      <c r="O448" s="8"/>
      <c r="P448" s="64"/>
      <c r="Q448" s="11"/>
      <c r="R448" s="65"/>
      <c r="S448" s="65"/>
      <c r="T448" s="11"/>
      <c r="U448" s="65"/>
      <c r="V448" s="65"/>
      <c r="W448" s="11"/>
      <c r="X448" s="65"/>
      <c r="Y448" s="65"/>
      <c r="Z448" s="65"/>
      <c r="AA448" s="65"/>
      <c r="AB448" s="6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65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</row>
    <row r="449" spans="6:128" ht="12.75">
      <c r="F449" s="11"/>
      <c r="G449" s="9">
        <f t="shared" si="79"/>
        <v>446</v>
      </c>
      <c r="H449" s="8">
        <f t="shared" si="75"/>
        <v>156.36375876867174</v>
      </c>
      <c r="I449" s="8">
        <f t="shared" si="77"/>
        <v>33.917177708834025</v>
      </c>
      <c r="J449" s="8">
        <f t="shared" si="76"/>
        <v>2.371720107300274</v>
      </c>
      <c r="K449" s="8">
        <f t="shared" si="78"/>
        <v>158.735478875972</v>
      </c>
      <c r="L449" s="8"/>
      <c r="M449" s="8"/>
      <c r="N449" s="8">
        <v>127</v>
      </c>
      <c r="O449" s="8"/>
      <c r="P449" s="64"/>
      <c r="Q449" s="11"/>
      <c r="R449" s="65"/>
      <c r="S449" s="65"/>
      <c r="T449" s="11"/>
      <c r="U449" s="65"/>
      <c r="V449" s="65"/>
      <c r="W449" s="11"/>
      <c r="X449" s="65"/>
      <c r="Y449" s="65"/>
      <c r="Z449" s="65"/>
      <c r="AA449" s="65"/>
      <c r="AB449" s="6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65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</row>
    <row r="450" spans="6:128" ht="12.75">
      <c r="F450" s="11"/>
      <c r="G450" s="9">
        <f t="shared" si="79"/>
        <v>447</v>
      </c>
      <c r="H450" s="8">
        <f t="shared" si="75"/>
        <v>156.35589641736297</v>
      </c>
      <c r="I450" s="8">
        <f t="shared" si="77"/>
        <v>33.95340418165551</v>
      </c>
      <c r="J450" s="8">
        <f t="shared" si="76"/>
        <v>1.7794225122601106</v>
      </c>
      <c r="K450" s="8">
        <f t="shared" si="78"/>
        <v>158.13531892962308</v>
      </c>
      <c r="L450" s="8"/>
      <c r="M450" s="8"/>
      <c r="N450" s="8">
        <v>128</v>
      </c>
      <c r="O450" s="8"/>
      <c r="P450" s="64"/>
      <c r="Q450" s="11"/>
      <c r="R450" s="65"/>
      <c r="S450" s="65"/>
      <c r="T450" s="11"/>
      <c r="U450" s="65"/>
      <c r="V450" s="65"/>
      <c r="W450" s="11"/>
      <c r="X450" s="65"/>
      <c r="Y450" s="65"/>
      <c r="Z450" s="65"/>
      <c r="AA450" s="65"/>
      <c r="AB450" s="6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65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</row>
    <row r="451" spans="6:128" ht="12.75">
      <c r="F451" s="11"/>
      <c r="G451" s="9">
        <f t="shared" si="79"/>
        <v>448</v>
      </c>
      <c r="H451" s="8">
        <f aca="true" t="shared" si="80" ref="H451:H514">SQRT($F$6^2-$F$3^2*(SIN(G451*PI()/180))^2)</f>
        <v>156.35027335745153</v>
      </c>
      <c r="I451" s="8">
        <f t="shared" si="77"/>
        <v>33.97928811864926</v>
      </c>
      <c r="J451" s="8">
        <f aca="true" t="shared" si="81" ref="J451:J514">$F$3*COS(G451*PI()/180)</f>
        <v>1.18658288788503</v>
      </c>
      <c r="K451" s="8">
        <f t="shared" si="78"/>
        <v>157.53685624533657</v>
      </c>
      <c r="L451" s="8"/>
      <c r="M451" s="8"/>
      <c r="N451" s="8">
        <v>129</v>
      </c>
      <c r="O451" s="8"/>
      <c r="P451" s="64"/>
      <c r="Q451" s="11"/>
      <c r="R451" s="65"/>
      <c r="S451" s="65"/>
      <c r="T451" s="11"/>
      <c r="U451" s="65"/>
      <c r="V451" s="65"/>
      <c r="W451" s="11"/>
      <c r="X451" s="65"/>
      <c r="Y451" s="65"/>
      <c r="Z451" s="65"/>
      <c r="AA451" s="65"/>
      <c r="AB451" s="6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65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</row>
    <row r="452" spans="6:128" ht="12.75">
      <c r="F452" s="11"/>
      <c r="G452" s="9">
        <f t="shared" si="79"/>
        <v>449</v>
      </c>
      <c r="H452" s="8">
        <f t="shared" si="80"/>
        <v>156.34689668165134</v>
      </c>
      <c r="I452" s="8">
        <f aca="true" t="shared" si="82" ref="I452:I515">$F$3*SIN(G452*PI()/180)</f>
        <v>33.9948216353173</v>
      </c>
      <c r="J452" s="8">
        <f t="shared" si="81"/>
        <v>0.5933818188676432</v>
      </c>
      <c r="K452" s="8">
        <f aca="true" t="shared" si="83" ref="K452:K515">H452+J452</f>
        <v>156.94027850051899</v>
      </c>
      <c r="L452" s="8"/>
      <c r="M452" s="8"/>
      <c r="N452" s="8">
        <v>130</v>
      </c>
      <c r="O452" s="8"/>
      <c r="P452" s="64"/>
      <c r="Q452" s="11"/>
      <c r="R452" s="65"/>
      <c r="S452" s="65"/>
      <c r="T452" s="11"/>
      <c r="U452" s="65"/>
      <c r="V452" s="65"/>
      <c r="W452" s="11"/>
      <c r="X452" s="65"/>
      <c r="Y452" s="65"/>
      <c r="Z452" s="65"/>
      <c r="AA452" s="65"/>
      <c r="AB452" s="6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65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</row>
    <row r="453" spans="6:128" ht="12.75">
      <c r="F453" s="11"/>
      <c r="G453" s="9">
        <f aca="true" t="shared" si="84" ref="G453:G516">G452+1</f>
        <v>450</v>
      </c>
      <c r="H453" s="8">
        <f t="shared" si="80"/>
        <v>156.3457706495446</v>
      </c>
      <c r="I453" s="8">
        <f t="shared" si="82"/>
        <v>34</v>
      </c>
      <c r="J453" s="8">
        <f t="shared" si="81"/>
        <v>1.041376186672327E-14</v>
      </c>
      <c r="K453" s="8">
        <f t="shared" si="83"/>
        <v>156.3457706495446</v>
      </c>
      <c r="L453" s="8"/>
      <c r="M453" s="8"/>
      <c r="N453" s="8">
        <v>129</v>
      </c>
      <c r="O453" s="8"/>
      <c r="P453" s="64"/>
      <c r="Q453" s="11"/>
      <c r="R453" s="65"/>
      <c r="S453" s="65"/>
      <c r="T453" s="11"/>
      <c r="U453" s="65"/>
      <c r="V453" s="65"/>
      <c r="W453" s="11"/>
      <c r="X453" s="65"/>
      <c r="Y453" s="65"/>
      <c r="Z453" s="65"/>
      <c r="AA453" s="65"/>
      <c r="AB453" s="6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65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</row>
    <row r="454" spans="6:128" ht="12.75">
      <c r="F454" s="11"/>
      <c r="G454" s="9">
        <f t="shared" si="84"/>
        <v>451</v>
      </c>
      <c r="H454" s="8">
        <f t="shared" si="80"/>
        <v>156.34689668165134</v>
      </c>
      <c r="I454" s="8">
        <f t="shared" si="82"/>
        <v>33.9948216353173</v>
      </c>
      <c r="J454" s="8">
        <f t="shared" si="81"/>
        <v>-0.5933818188676525</v>
      </c>
      <c r="K454" s="8">
        <f t="shared" si="83"/>
        <v>155.7535148627837</v>
      </c>
      <c r="L454" s="8"/>
      <c r="M454" s="8"/>
      <c r="N454" s="8">
        <v>128</v>
      </c>
      <c r="O454" s="8"/>
      <c r="P454" s="64"/>
      <c r="Q454" s="11"/>
      <c r="R454" s="65"/>
      <c r="S454" s="65"/>
      <c r="T454" s="11"/>
      <c r="U454" s="65"/>
      <c r="V454" s="65"/>
      <c r="W454" s="11"/>
      <c r="X454" s="65"/>
      <c r="Y454" s="65"/>
      <c r="Z454" s="65"/>
      <c r="AA454" s="65"/>
      <c r="AB454" s="6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65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</row>
    <row r="455" spans="6:128" ht="12.75">
      <c r="F455" s="11"/>
      <c r="G455" s="9">
        <f t="shared" si="84"/>
        <v>452</v>
      </c>
      <c r="H455" s="8">
        <f t="shared" si="80"/>
        <v>156.35027335745153</v>
      </c>
      <c r="I455" s="8">
        <f t="shared" si="82"/>
        <v>33.97928811864926</v>
      </c>
      <c r="J455" s="8">
        <f t="shared" si="81"/>
        <v>-1.186582887885009</v>
      </c>
      <c r="K455" s="8">
        <f t="shared" si="83"/>
        <v>155.16369046956652</v>
      </c>
      <c r="L455" s="8"/>
      <c r="M455" s="8"/>
      <c r="N455" s="8">
        <v>127</v>
      </c>
      <c r="O455" s="8"/>
      <c r="P455" s="64"/>
      <c r="Q455" s="11"/>
      <c r="R455" s="65"/>
      <c r="S455" s="65"/>
      <c r="T455" s="11"/>
      <c r="U455" s="65"/>
      <c r="V455" s="65"/>
      <c r="W455" s="11"/>
      <c r="X455" s="65"/>
      <c r="Y455" s="65"/>
      <c r="Z455" s="65"/>
      <c r="AA455" s="65"/>
      <c r="AB455" s="6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65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</row>
    <row r="456" spans="6:128" ht="12.75">
      <c r="F456" s="11"/>
      <c r="G456" s="9">
        <f t="shared" si="84"/>
        <v>453</v>
      </c>
      <c r="H456" s="8">
        <f t="shared" si="80"/>
        <v>156.35589641736297</v>
      </c>
      <c r="I456" s="8">
        <f t="shared" si="82"/>
        <v>33.95340418165551</v>
      </c>
      <c r="J456" s="8">
        <f t="shared" si="81"/>
        <v>-1.77942251226009</v>
      </c>
      <c r="K456" s="8">
        <f t="shared" si="83"/>
        <v>154.5764739051029</v>
      </c>
      <c r="L456" s="8"/>
      <c r="M456" s="8"/>
      <c r="N456" s="8">
        <v>126</v>
      </c>
      <c r="O456" s="8"/>
      <c r="P456" s="64"/>
      <c r="Q456" s="11"/>
      <c r="R456" s="65"/>
      <c r="S456" s="65"/>
      <c r="T456" s="11"/>
      <c r="U456" s="65"/>
      <c r="V456" s="65"/>
      <c r="W456" s="11"/>
      <c r="X456" s="65"/>
      <c r="Y456" s="65"/>
      <c r="Z456" s="65"/>
      <c r="AA456" s="65"/>
      <c r="AB456" s="6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65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</row>
    <row r="457" spans="6:128" ht="12.75">
      <c r="F457" s="11"/>
      <c r="G457" s="9">
        <f t="shared" si="84"/>
        <v>454</v>
      </c>
      <c r="H457" s="8">
        <f t="shared" si="80"/>
        <v>156.36375876867174</v>
      </c>
      <c r="I457" s="8">
        <f t="shared" si="82"/>
        <v>33.917177708834025</v>
      </c>
      <c r="J457" s="8">
        <f t="shared" si="81"/>
        <v>-2.371720107300223</v>
      </c>
      <c r="K457" s="8">
        <f t="shared" si="83"/>
        <v>153.9920386613715</v>
      </c>
      <c r="L457" s="8"/>
      <c r="M457" s="8"/>
      <c r="N457" s="8">
        <v>125</v>
      </c>
      <c r="O457" s="8"/>
      <c r="P457" s="64"/>
      <c r="Q457" s="11"/>
      <c r="R457" s="65"/>
      <c r="S457" s="65"/>
      <c r="T457" s="11"/>
      <c r="U457" s="65"/>
      <c r="V457" s="65"/>
      <c r="W457" s="11"/>
      <c r="X457" s="65"/>
      <c r="Y457" s="65"/>
      <c r="Z457" s="65"/>
      <c r="AA457" s="65"/>
      <c r="AB457" s="65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65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</row>
    <row r="458" spans="6:128" ht="12.75">
      <c r="F458" s="11"/>
      <c r="G458" s="9">
        <f t="shared" si="84"/>
        <v>455</v>
      </c>
      <c r="H458" s="8">
        <f t="shared" si="80"/>
        <v>156.37385049540393</v>
      </c>
      <c r="I458" s="8">
        <f t="shared" si="82"/>
        <v>33.87061973511935</v>
      </c>
      <c r="J458" s="8">
        <f t="shared" si="81"/>
        <v>-2.963295253420364</v>
      </c>
      <c r="K458" s="8">
        <f t="shared" si="83"/>
        <v>153.41055524198356</v>
      </c>
      <c r="L458" s="8"/>
      <c r="M458" s="8"/>
      <c r="N458" s="8">
        <v>124</v>
      </c>
      <c r="O458" s="8"/>
      <c r="P458" s="64"/>
      <c r="Q458" s="11"/>
      <c r="R458" s="65"/>
      <c r="S458" s="65"/>
      <c r="T458" s="11"/>
      <c r="U458" s="65"/>
      <c r="V458" s="65"/>
      <c r="W458" s="11"/>
      <c r="X458" s="65"/>
      <c r="Y458" s="65"/>
      <c r="Z458" s="65"/>
      <c r="AA458" s="65"/>
      <c r="AB458" s="6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65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</row>
    <row r="459" spans="6:128" ht="12.75">
      <c r="F459" s="11"/>
      <c r="G459" s="9">
        <f t="shared" si="84"/>
        <v>456</v>
      </c>
      <c r="H459" s="8">
        <f t="shared" si="80"/>
        <v>156.3861588721197</v>
      </c>
      <c r="I459" s="8">
        <f t="shared" si="82"/>
        <v>33.8137444425213</v>
      </c>
      <c r="J459" s="8">
        <f t="shared" si="81"/>
        <v>-3.5539677511001977</v>
      </c>
      <c r="K459" s="8">
        <f t="shared" si="83"/>
        <v>152.8321911210195</v>
      </c>
      <c r="L459" s="8"/>
      <c r="M459" s="8"/>
      <c r="N459" s="8">
        <v>123</v>
      </c>
      <c r="O459" s="8"/>
      <c r="P459" s="64"/>
      <c r="Q459" s="11"/>
      <c r="R459" s="65"/>
      <c r="S459" s="65"/>
      <c r="T459" s="11"/>
      <c r="U459" s="65"/>
      <c r="V459" s="65"/>
      <c r="W459" s="11"/>
      <c r="X459" s="65"/>
      <c r="Y459" s="65"/>
      <c r="Z459" s="65"/>
      <c r="AA459" s="65"/>
      <c r="AB459" s="65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65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</row>
    <row r="460" spans="6:128" ht="12.75">
      <c r="F460" s="11"/>
      <c r="G460" s="9">
        <f t="shared" si="84"/>
        <v>457</v>
      </c>
      <c r="H460" s="8">
        <f t="shared" si="80"/>
        <v>156.40066838160402</v>
      </c>
      <c r="I460" s="8">
        <f t="shared" si="82"/>
        <v>33.74656915580495</v>
      </c>
      <c r="J460" s="8">
        <f t="shared" si="81"/>
        <v>-4.143557675775017</v>
      </c>
      <c r="K460" s="8">
        <f t="shared" si="83"/>
        <v>152.257110705829</v>
      </c>
      <c r="L460" s="8"/>
      <c r="M460" s="8"/>
      <c r="N460" s="8">
        <v>122</v>
      </c>
      <c r="O460" s="8"/>
      <c r="P460" s="64"/>
      <c r="Q460" s="11"/>
      <c r="R460" s="65"/>
      <c r="S460" s="65"/>
      <c r="T460" s="11"/>
      <c r="U460" s="65"/>
      <c r="V460" s="65"/>
      <c r="W460" s="11"/>
      <c r="X460" s="65"/>
      <c r="Y460" s="65"/>
      <c r="Z460" s="65"/>
      <c r="AA460" s="65"/>
      <c r="AB460" s="6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65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</row>
    <row r="461" spans="6:128" ht="12.75">
      <c r="F461" s="11"/>
      <c r="G461" s="9">
        <f t="shared" si="84"/>
        <v>458</v>
      </c>
      <c r="H461" s="8">
        <f t="shared" si="80"/>
        <v>156.417360736421</v>
      </c>
      <c r="I461" s="8">
        <f t="shared" si="82"/>
        <v>33.669114337213394</v>
      </c>
      <c r="J461" s="8">
        <f t="shared" si="81"/>
        <v>-4.731885432642191</v>
      </c>
      <c r="K461" s="8">
        <f t="shared" si="83"/>
        <v>151.6854753037788</v>
      </c>
      <c r="L461" s="8"/>
      <c r="M461" s="8"/>
      <c r="N461" s="8">
        <v>121</v>
      </c>
      <c r="O461" s="8"/>
      <c r="P461" s="64"/>
      <c r="Q461" s="11"/>
      <c r="R461" s="65"/>
      <c r="S461" s="65"/>
      <c r="T461" s="11"/>
      <c r="U461" s="65"/>
      <c r="V461" s="65"/>
      <c r="W461" s="11"/>
      <c r="X461" s="65"/>
      <c r="Y461" s="65"/>
      <c r="Z461" s="65"/>
      <c r="AA461" s="65"/>
      <c r="AB461" s="65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65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</row>
    <row r="462" spans="6:128" ht="12.75">
      <c r="F462" s="11"/>
      <c r="G462" s="9">
        <f t="shared" si="84"/>
        <v>459</v>
      </c>
      <c r="H462" s="8">
        <f t="shared" si="80"/>
        <v>156.43621490429064</v>
      </c>
      <c r="I462" s="8">
        <f t="shared" si="82"/>
        <v>33.581403580234685</v>
      </c>
      <c r="J462" s="8">
        <f t="shared" si="81"/>
        <v>-5.318771811367809</v>
      </c>
      <c r="K462" s="8">
        <f t="shared" si="83"/>
        <v>151.11744309292283</v>
      </c>
      <c r="L462" s="8"/>
      <c r="M462" s="8"/>
      <c r="N462" s="8">
        <v>120</v>
      </c>
      <c r="O462" s="8"/>
      <c r="P462" s="64"/>
      <c r="Q462" s="11"/>
      <c r="R462" s="65"/>
      <c r="S462" s="65"/>
      <c r="T462" s="11"/>
      <c r="U462" s="65"/>
      <c r="V462" s="65"/>
      <c r="W462" s="11"/>
      <c r="X462" s="65"/>
      <c r="Y462" s="65"/>
      <c r="Z462" s="65"/>
      <c r="AA462" s="65"/>
      <c r="AB462" s="6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65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</row>
    <row r="463" spans="6:128" ht="12.75">
      <c r="F463" s="11"/>
      <c r="G463" s="9">
        <f t="shared" si="84"/>
        <v>460</v>
      </c>
      <c r="H463" s="8">
        <f t="shared" si="80"/>
        <v>156.45720713724165</v>
      </c>
      <c r="I463" s="8">
        <f t="shared" si="82"/>
        <v>33.48346360241508</v>
      </c>
      <c r="J463" s="8">
        <f t="shared" si="81"/>
        <v>-5.904038040675616</v>
      </c>
      <c r="K463" s="8">
        <f t="shared" si="83"/>
        <v>150.55316909656602</v>
      </c>
      <c r="L463" s="8"/>
      <c r="M463" s="8"/>
      <c r="N463" s="8">
        <v>119</v>
      </c>
      <c r="O463" s="8"/>
      <c r="P463" s="64"/>
      <c r="Q463" s="11"/>
      <c r="R463" s="65"/>
      <c r="S463" s="65"/>
      <c r="T463" s="11"/>
      <c r="U463" s="65"/>
      <c r="V463" s="65"/>
      <c r="W463" s="11"/>
      <c r="X463" s="65"/>
      <c r="Y463" s="65"/>
      <c r="Z463" s="65"/>
      <c r="AA463" s="65"/>
      <c r="AB463" s="6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65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</row>
    <row r="464" spans="6:128" ht="12.75">
      <c r="F464" s="11"/>
      <c r="G464" s="9">
        <f t="shared" si="84"/>
        <v>461</v>
      </c>
      <c r="H464" s="8">
        <f t="shared" si="80"/>
        <v>156.48031100448515</v>
      </c>
      <c r="I464" s="8">
        <f t="shared" si="82"/>
        <v>33.375324237220575</v>
      </c>
      <c r="J464" s="8">
        <f t="shared" si="81"/>
        <v>-6.48750584280253</v>
      </c>
      <c r="K464" s="8">
        <f t="shared" si="83"/>
        <v>149.9928051616826</v>
      </c>
      <c r="L464" s="8"/>
      <c r="M464" s="8"/>
      <c r="N464" s="8">
        <v>118</v>
      </c>
      <c r="O464" s="8"/>
      <c r="P464" s="64"/>
      <c r="Q464" s="11"/>
      <c r="R464" s="65"/>
      <c r="S464" s="65"/>
      <c r="T464" s="11"/>
      <c r="U464" s="65"/>
      <c r="V464" s="65"/>
      <c r="W464" s="11"/>
      <c r="X464" s="65"/>
      <c r="Y464" s="65"/>
      <c r="Z464" s="65"/>
      <c r="AA464" s="65"/>
      <c r="AB464" s="6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65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</row>
    <row r="465" spans="6:128" ht="12.75">
      <c r="F465" s="11"/>
      <c r="G465" s="9">
        <f t="shared" si="84"/>
        <v>462</v>
      </c>
      <c r="H465" s="8">
        <f t="shared" si="80"/>
        <v>156.50549742894842</v>
      </c>
      <c r="I465" s="8">
        <f t="shared" si="82"/>
        <v>33.257018424949386</v>
      </c>
      <c r="J465" s="8">
        <f t="shared" si="81"/>
        <v>-7.068997487803846</v>
      </c>
      <c r="K465" s="8">
        <f t="shared" si="83"/>
        <v>149.43649994114458</v>
      </c>
      <c r="L465" s="8"/>
      <c r="M465" s="8"/>
      <c r="N465" s="8">
        <v>117</v>
      </c>
      <c r="O465" s="8"/>
      <c r="P465" s="64"/>
      <c r="Q465" s="11"/>
      <c r="R465" s="65"/>
      <c r="S465" s="65"/>
      <c r="T465" s="11"/>
      <c r="U465" s="65"/>
      <c r="V465" s="65"/>
      <c r="W465" s="11"/>
      <c r="X465" s="65"/>
      <c r="Y465" s="65"/>
      <c r="Z465" s="65"/>
      <c r="AA465" s="65"/>
      <c r="AB465" s="6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65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</row>
    <row r="466" spans="6:128" ht="12.75">
      <c r="F466" s="11"/>
      <c r="G466" s="9">
        <f t="shared" si="84"/>
        <v>463</v>
      </c>
      <c r="H466" s="8">
        <f t="shared" si="80"/>
        <v>156.53273472740162</v>
      </c>
      <c r="I466" s="8">
        <f t="shared" si="82"/>
        <v>33.128582202698</v>
      </c>
      <c r="J466" s="8">
        <f t="shared" si="81"/>
        <v>-7.648335847691403</v>
      </c>
      <c r="K466" s="8">
        <f t="shared" si="83"/>
        <v>148.8843988797102</v>
      </c>
      <c r="L466" s="8"/>
      <c r="M466" s="8"/>
      <c r="N466" s="8">
        <v>116</v>
      </c>
      <c r="O466" s="8"/>
      <c r="P466" s="64"/>
      <c r="Q466" s="11"/>
      <c r="R466" s="65"/>
      <c r="S466" s="65"/>
      <c r="T466" s="11"/>
      <c r="U466" s="65"/>
      <c r="V466" s="65"/>
      <c r="W466" s="11"/>
      <c r="X466" s="65"/>
      <c r="Y466" s="65"/>
      <c r="Z466" s="65"/>
      <c r="AA466" s="65"/>
      <c r="AB466" s="6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65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</row>
    <row r="467" spans="6:128" ht="12.75">
      <c r="F467" s="11"/>
      <c r="G467" s="9">
        <f t="shared" si="84"/>
        <v>464</v>
      </c>
      <c r="H467" s="8">
        <f t="shared" si="80"/>
        <v>156.5619886541032</v>
      </c>
      <c r="I467" s="8">
        <f t="shared" si="82"/>
        <v>32.990054693383875</v>
      </c>
      <c r="J467" s="8">
        <f t="shared" si="81"/>
        <v>-8.225344450388718</v>
      </c>
      <c r="K467" s="8">
        <f t="shared" si="83"/>
        <v>148.33664420371449</v>
      </c>
      <c r="L467" s="8"/>
      <c r="M467" s="8"/>
      <c r="N467" s="8">
        <v>115</v>
      </c>
      <c r="O467" s="8"/>
      <c r="P467" s="64"/>
      <c r="Q467" s="11"/>
      <c r="R467" s="65"/>
      <c r="S467" s="65"/>
      <c r="T467" s="11"/>
      <c r="U467" s="65"/>
      <c r="V467" s="65"/>
      <c r="W467" s="11"/>
      <c r="X467" s="65"/>
      <c r="Y467" s="65"/>
      <c r="Z467" s="65"/>
      <c r="AA467" s="65"/>
      <c r="AB467" s="6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65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</row>
    <row r="468" spans="6:128" ht="12.75">
      <c r="F468" s="11"/>
      <c r="G468" s="9">
        <f t="shared" si="84"/>
        <v>465</v>
      </c>
      <c r="H468" s="8">
        <f t="shared" si="80"/>
        <v>156.59322244788436</v>
      </c>
      <c r="I468" s="8">
        <f t="shared" si="82"/>
        <v>32.84147809382833</v>
      </c>
      <c r="J468" s="8">
        <f t="shared" si="81"/>
        <v>-8.799847533485686</v>
      </c>
      <c r="K468" s="8">
        <f t="shared" si="83"/>
        <v>147.79337491439867</v>
      </c>
      <c r="L468" s="8"/>
      <c r="M468" s="8"/>
      <c r="N468" s="8">
        <v>114</v>
      </c>
      <c r="O468" s="8"/>
      <c r="P468" s="64"/>
      <c r="Q468" s="11"/>
      <c r="R468" s="65"/>
      <c r="S468" s="65"/>
      <c r="T468" s="11"/>
      <c r="U468" s="65"/>
      <c r="V468" s="65"/>
      <c r="W468" s="11"/>
      <c r="X468" s="65"/>
      <c r="Y468" s="65"/>
      <c r="Z468" s="65"/>
      <c r="AA468" s="65"/>
      <c r="AB468" s="6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65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</row>
    <row r="469" spans="6:128" ht="12.75">
      <c r="F469" s="11"/>
      <c r="G469" s="9">
        <f t="shared" si="84"/>
        <v>466</v>
      </c>
      <c r="H469" s="8">
        <f t="shared" si="80"/>
        <v>156.62639688258676</v>
      </c>
      <c r="I469" s="8">
        <f t="shared" si="82"/>
        <v>32.68289766190284</v>
      </c>
      <c r="J469" s="8">
        <f t="shared" si="81"/>
        <v>-9.371670097777976</v>
      </c>
      <c r="K469" s="8">
        <f t="shared" si="83"/>
        <v>147.25472678480878</v>
      </c>
      <c r="L469" s="8"/>
      <c r="M469" s="8"/>
      <c r="N469" s="8">
        <v>113</v>
      </c>
      <c r="O469" s="8"/>
      <c r="P469" s="64"/>
      <c r="Q469" s="11"/>
      <c r="R469" s="65"/>
      <c r="S469" s="65"/>
      <c r="T469" s="11"/>
      <c r="U469" s="65"/>
      <c r="V469" s="65"/>
      <c r="W469" s="11"/>
      <c r="X469" s="65"/>
      <c r="Y469" s="65"/>
      <c r="Z469" s="65"/>
      <c r="AA469" s="65"/>
      <c r="AB469" s="6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65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</row>
    <row r="470" spans="6:128" ht="12.75">
      <c r="F470" s="11"/>
      <c r="G470" s="9">
        <f t="shared" si="84"/>
        <v>467</v>
      </c>
      <c r="H470" s="8">
        <f t="shared" si="80"/>
        <v>156.66147032076262</v>
      </c>
      <c r="I470" s="8">
        <f t="shared" si="82"/>
        <v>32.514361702743216</v>
      </c>
      <c r="J470" s="8">
        <f t="shared" si="81"/>
        <v>-9.940637960573016</v>
      </c>
      <c r="K470" s="8">
        <f t="shared" si="83"/>
        <v>146.7208323601896</v>
      </c>
      <c r="L470" s="8"/>
      <c r="M470" s="8"/>
      <c r="N470" s="8">
        <v>112</v>
      </c>
      <c r="O470" s="8"/>
      <c r="P470" s="64"/>
      <c r="Q470" s="11"/>
      <c r="R470" s="65"/>
      <c r="S470" s="65"/>
      <c r="T470" s="11"/>
      <c r="U470" s="65"/>
      <c r="V470" s="65"/>
      <c r="W470" s="11"/>
      <c r="X470" s="65"/>
      <c r="Y470" s="65"/>
      <c r="Z470" s="65"/>
      <c r="AA470" s="65"/>
      <c r="AB470" s="6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65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</row>
    <row r="471" spans="6:128" ht="12.75">
      <c r="F471" s="11"/>
      <c r="G471" s="9">
        <f t="shared" si="84"/>
        <v>468</v>
      </c>
      <c r="H471" s="8">
        <f t="shared" si="80"/>
        <v>156.69839877054034</v>
      </c>
      <c r="I471" s="8">
        <f t="shared" si="82"/>
        <v>32.335921554035224</v>
      </c>
      <c r="J471" s="8">
        <f t="shared" si="81"/>
        <v>-10.506577808748203</v>
      </c>
      <c r="K471" s="8">
        <f t="shared" si="83"/>
        <v>146.19182096179213</v>
      </c>
      <c r="L471" s="8"/>
      <c r="M471" s="8"/>
      <c r="N471" s="8">
        <v>111</v>
      </c>
      <c r="O471" s="8"/>
      <c r="P471" s="64"/>
      <c r="Q471" s="11"/>
      <c r="R471" s="65"/>
      <c r="S471" s="65"/>
      <c r="T471" s="11"/>
      <c r="U471" s="65"/>
      <c r="V471" s="65"/>
      <c r="W471" s="11"/>
      <c r="X471" s="65"/>
      <c r="Y471" s="65"/>
      <c r="Z471" s="65"/>
      <c r="AA471" s="65"/>
      <c r="AB471" s="6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65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</row>
    <row r="472" spans="6:128" ht="12.75">
      <c r="F472" s="11"/>
      <c r="G472" s="9">
        <f t="shared" si="84"/>
        <v>469</v>
      </c>
      <c r="H472" s="8">
        <f t="shared" si="80"/>
        <v>156.73713594555477</v>
      </c>
      <c r="I472" s="8">
        <f t="shared" si="82"/>
        <v>32.14763157037679</v>
      </c>
      <c r="J472" s="8">
        <f t="shared" si="81"/>
        <v>-11.069317251543282</v>
      </c>
      <c r="K472" s="8">
        <f t="shared" si="83"/>
        <v>145.6678186940115</v>
      </c>
      <c r="L472" s="8"/>
      <c r="M472" s="8"/>
      <c r="N472" s="8">
        <v>110</v>
      </c>
      <c r="O472" s="8"/>
      <c r="P472" s="64"/>
      <c r="Q472" s="11"/>
      <c r="R472" s="65"/>
      <c r="S472" s="65"/>
      <c r="T472" s="11"/>
      <c r="U472" s="65"/>
      <c r="V472" s="65"/>
      <c r="W472" s="11"/>
      <c r="X472" s="65"/>
      <c r="Y472" s="65"/>
      <c r="Z472" s="65"/>
      <c r="AA472" s="65"/>
      <c r="AB472" s="6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65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</row>
    <row r="473" spans="6:128" ht="12.75">
      <c r="F473" s="11"/>
      <c r="G473" s="9">
        <f t="shared" si="84"/>
        <v>470</v>
      </c>
      <c r="H473" s="8">
        <f t="shared" si="80"/>
        <v>156.77763332783547</v>
      </c>
      <c r="I473" s="8">
        <f t="shared" si="82"/>
        <v>31.949549106720895</v>
      </c>
      <c r="J473" s="8">
        <f t="shared" si="81"/>
        <v>-11.628684873072714</v>
      </c>
      <c r="K473" s="8">
        <f t="shared" si="83"/>
        <v>145.14894845476277</v>
      </c>
      <c r="L473" s="8"/>
      <c r="M473" s="8"/>
      <c r="N473" s="8">
        <v>109</v>
      </c>
      <c r="O473" s="8"/>
      <c r="P473" s="64"/>
      <c r="Q473" s="11"/>
      <c r="R473" s="65"/>
      <c r="S473" s="65"/>
      <c r="T473" s="11"/>
      <c r="U473" s="65"/>
      <c r="V473" s="65"/>
      <c r="W473" s="11"/>
      <c r="X473" s="65"/>
      <c r="Y473" s="65"/>
      <c r="Z473" s="65"/>
      <c r="AA473" s="65"/>
      <c r="AB473" s="6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65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</row>
    <row r="474" spans="6:128" ht="12.75">
      <c r="F474" s="11"/>
      <c r="G474" s="9">
        <f t="shared" si="84"/>
        <v>471</v>
      </c>
      <c r="H474" s="8">
        <f t="shared" si="80"/>
        <v>156.81984023354337</v>
      </c>
      <c r="I474" s="8">
        <f t="shared" si="82"/>
        <v>31.741734500904858</v>
      </c>
      <c r="J474" s="8">
        <f t="shared" si="81"/>
        <v>-12.18451028454021</v>
      </c>
      <c r="K474" s="8">
        <f t="shared" si="83"/>
        <v>144.63532994900316</v>
      </c>
      <c r="L474" s="8"/>
      <c r="M474" s="8"/>
      <c r="N474" s="8">
        <v>108</v>
      </c>
      <c r="O474" s="8"/>
      <c r="P474" s="64"/>
      <c r="Q474" s="11"/>
      <c r="R474" s="65"/>
      <c r="S474" s="65"/>
      <c r="T474" s="11"/>
      <c r="U474" s="65"/>
      <c r="V474" s="65"/>
      <c r="W474" s="11"/>
      <c r="X474" s="65"/>
      <c r="Y474" s="65"/>
      <c r="Z474" s="65"/>
      <c r="AA474" s="65"/>
      <c r="AB474" s="65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65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</row>
    <row r="475" spans="6:128" ht="12.75">
      <c r="F475" s="11"/>
      <c r="G475" s="9">
        <f t="shared" si="84"/>
        <v>472</v>
      </c>
      <c r="H475" s="8">
        <f t="shared" si="80"/>
        <v>156.86370388144053</v>
      </c>
      <c r="I475" s="8">
        <f t="shared" si="82"/>
        <v>31.52425105527079</v>
      </c>
      <c r="J475" s="8">
        <f t="shared" si="81"/>
        <v>-12.736624176140975</v>
      </c>
      <c r="K475" s="8">
        <f t="shared" si="83"/>
        <v>144.12707970529956</v>
      </c>
      <c r="L475" s="8"/>
      <c r="M475" s="8"/>
      <c r="N475" s="8">
        <v>107</v>
      </c>
      <c r="O475" s="8"/>
      <c r="P475" s="64"/>
      <c r="Q475" s="11"/>
      <c r="R475" s="65"/>
      <c r="S475" s="65"/>
      <c r="T475" s="11"/>
      <c r="U475" s="65"/>
      <c r="V475" s="65"/>
      <c r="W475" s="11"/>
      <c r="X475" s="65"/>
      <c r="Y475" s="65"/>
      <c r="Z475" s="65"/>
      <c r="AA475" s="65"/>
      <c r="AB475" s="65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65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</row>
    <row r="476" spans="6:128" ht="12.75">
      <c r="F476" s="11"/>
      <c r="G476" s="9">
        <f t="shared" si="84"/>
        <v>473</v>
      </c>
      <c r="H476" s="8">
        <f t="shared" si="80"/>
        <v>156.90916946397587</v>
      </c>
      <c r="I476" s="8">
        <f t="shared" si="82"/>
        <v>31.297165017382977</v>
      </c>
      <c r="J476" s="8">
        <f t="shared" si="81"/>
        <v>-13.284858368635295</v>
      </c>
      <c r="K476" s="8">
        <f t="shared" si="83"/>
        <v>143.62431109534057</v>
      </c>
      <c r="L476" s="8"/>
      <c r="M476" s="8"/>
      <c r="N476" s="8">
        <v>106</v>
      </c>
      <c r="O476" s="8"/>
      <c r="P476" s="64"/>
      <c r="Q476" s="11"/>
      <c r="R476" s="65"/>
      <c r="S476" s="65"/>
      <c r="T476" s="11"/>
      <c r="U476" s="65"/>
      <c r="V476" s="65"/>
      <c r="W476" s="11"/>
      <c r="X476" s="65"/>
      <c r="Y476" s="65"/>
      <c r="Z476" s="65"/>
      <c r="AA476" s="65"/>
      <c r="AB476" s="65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65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</row>
    <row r="477" spans="6:128" ht="12.75">
      <c r="F477" s="11"/>
      <c r="G477" s="9">
        <f t="shared" si="84"/>
        <v>474</v>
      </c>
      <c r="H477" s="8">
        <f t="shared" si="80"/>
        <v>156.95618022086478</v>
      </c>
      <c r="I477" s="8">
        <f t="shared" si="82"/>
        <v>31.060545559848425</v>
      </c>
      <c r="J477" s="8">
        <f t="shared" si="81"/>
        <v>-13.829045864577214</v>
      </c>
      <c r="K477" s="8">
        <f t="shared" si="83"/>
        <v>143.12713435628757</v>
      </c>
      <c r="L477" s="8"/>
      <c r="M477" s="8"/>
      <c r="N477" s="8">
        <v>105</v>
      </c>
      <c r="O477" s="8"/>
      <c r="P477" s="64"/>
      <c r="Q477" s="11"/>
      <c r="R477" s="65"/>
      <c r="S477" s="65"/>
      <c r="T477" s="11"/>
      <c r="U477" s="65"/>
      <c r="V477" s="65"/>
      <c r="W477" s="11"/>
      <c r="X477" s="65"/>
      <c r="Y477" s="65"/>
      <c r="Z477" s="65"/>
      <c r="AA477" s="65"/>
      <c r="AB477" s="65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65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</row>
    <row r="478" spans="6:128" ht="12.75">
      <c r="F478" s="11"/>
      <c r="G478" s="9">
        <f t="shared" si="84"/>
        <v>475</v>
      </c>
      <c r="H478" s="8">
        <f t="shared" si="80"/>
        <v>157.0046775150383</v>
      </c>
      <c r="I478" s="8">
        <f t="shared" si="82"/>
        <v>30.81446475924611</v>
      </c>
      <c r="J478" s="8">
        <f t="shared" si="81"/>
        <v>-14.369020899183756</v>
      </c>
      <c r="K478" s="8">
        <f t="shared" si="83"/>
        <v>142.63565661585454</v>
      </c>
      <c r="L478" s="8"/>
      <c r="M478" s="8"/>
      <c r="N478" s="8">
        <v>104</v>
      </c>
      <c r="O478" s="8"/>
      <c r="P478" s="64"/>
      <c r="Q478" s="11"/>
      <c r="R478" s="65"/>
      <c r="S478" s="65"/>
      <c r="T478" s="11"/>
      <c r="U478" s="65"/>
      <c r="V478" s="65"/>
      <c r="W478" s="11"/>
      <c r="X478" s="65"/>
      <c r="Y478" s="65"/>
      <c r="Z478" s="65"/>
      <c r="AA478" s="65"/>
      <c r="AB478" s="6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65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</row>
    <row r="479" spans="6:128" ht="12.75">
      <c r="F479" s="11"/>
      <c r="G479" s="9">
        <f t="shared" si="84"/>
        <v>476</v>
      </c>
      <c r="H479" s="8">
        <f t="shared" si="80"/>
        <v>157.05460091083538</v>
      </c>
      <c r="I479" s="8">
        <f t="shared" si="82"/>
        <v>30.55899757417168</v>
      </c>
      <c r="J479" s="8">
        <f t="shared" si="81"/>
        <v>-14.904618990828627</v>
      </c>
      <c r="K479" s="8">
        <f t="shared" si="83"/>
        <v>142.14998192000675</v>
      </c>
      <c r="L479" s="8"/>
      <c r="M479" s="8"/>
      <c r="N479" s="8">
        <v>103</v>
      </c>
      <c r="O479" s="8"/>
      <c r="P479" s="64"/>
      <c r="Q479" s="11"/>
      <c r="R479" s="65"/>
      <c r="S479" s="65"/>
      <c r="T479" s="11"/>
      <c r="U479" s="65"/>
      <c r="V479" s="65"/>
      <c r="W479" s="11"/>
      <c r="X479" s="65"/>
      <c r="Y479" s="65"/>
      <c r="Z479" s="65"/>
      <c r="AA479" s="65"/>
      <c r="AB479" s="6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65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</row>
    <row r="480" spans="6:128" ht="12.75">
      <c r="F480" s="11"/>
      <c r="G480" s="9">
        <f t="shared" si="84"/>
        <v>477</v>
      </c>
      <c r="H480" s="8">
        <f t="shared" si="80"/>
        <v>157.10588825430747</v>
      </c>
      <c r="I480" s="8">
        <f t="shared" si="82"/>
        <v>30.2942218224045</v>
      </c>
      <c r="J480" s="8">
        <f t="shared" si="81"/>
        <v>-15.435676991144609</v>
      </c>
      <c r="K480" s="8">
        <f t="shared" si="83"/>
        <v>141.67021126316286</v>
      </c>
      <c r="L480" s="8"/>
      <c r="M480" s="8"/>
      <c r="N480" s="8">
        <v>102</v>
      </c>
      <c r="O480" s="8"/>
      <c r="P480" s="64"/>
      <c r="Q480" s="11"/>
      <c r="R480" s="65"/>
      <c r="S480" s="65"/>
      <c r="T480" s="11"/>
      <c r="U480" s="65"/>
      <c r="V480" s="65"/>
      <c r="W480" s="11"/>
      <c r="X480" s="65"/>
      <c r="Y480" s="65"/>
      <c r="Z480" s="65"/>
      <c r="AA480" s="65"/>
      <c r="AB480" s="6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65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</row>
    <row r="481" spans="6:128" ht="12.75">
      <c r="F481" s="11"/>
      <c r="G481" s="9">
        <f t="shared" si="84"/>
        <v>478</v>
      </c>
      <c r="H481" s="8">
        <f t="shared" si="80"/>
        <v>157.1584757555058</v>
      </c>
      <c r="I481" s="8">
        <f t="shared" si="82"/>
        <v>30.020218157203526</v>
      </c>
      <c r="J481" s="8">
        <f t="shared" si="81"/>
        <v>-15.96203313472027</v>
      </c>
      <c r="K481" s="8">
        <f t="shared" si="83"/>
        <v>141.19644262078555</v>
      </c>
      <c r="L481" s="8"/>
      <c r="M481" s="8"/>
      <c r="N481" s="8">
        <v>101</v>
      </c>
      <c r="O481" s="8"/>
      <c r="P481" s="64"/>
      <c r="Q481" s="11"/>
      <c r="R481" s="65"/>
      <c r="S481" s="65"/>
      <c r="T481" s="11"/>
      <c r="U481" s="65"/>
      <c r="V481" s="65"/>
      <c r="W481" s="11"/>
      <c r="X481" s="65"/>
      <c r="Y481" s="65"/>
      <c r="Z481" s="65"/>
      <c r="AA481" s="65"/>
      <c r="AB481" s="65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65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</row>
    <row r="482" spans="6:128" ht="12.75">
      <c r="F482" s="11"/>
      <c r="G482" s="9">
        <f t="shared" si="84"/>
        <v>479</v>
      </c>
      <c r="H482" s="8">
        <f t="shared" si="80"/>
        <v>157.21229807261648</v>
      </c>
      <c r="I482" s="8">
        <f t="shared" si="82"/>
        <v>29.737070042739454</v>
      </c>
      <c r="J482" s="8">
        <f t="shared" si="81"/>
        <v>-16.483527088375464</v>
      </c>
      <c r="K482" s="8">
        <f t="shared" si="83"/>
        <v>140.728770984241</v>
      </c>
      <c r="L482" s="8"/>
      <c r="M482" s="8"/>
      <c r="N482" s="8">
        <v>100</v>
      </c>
      <c r="O482" s="8"/>
      <c r="P482" s="64"/>
      <c r="Q482" s="11"/>
      <c r="R482" s="65"/>
      <c r="S482" s="65"/>
      <c r="T482" s="11"/>
      <c r="U482" s="65"/>
      <c r="V482" s="65"/>
      <c r="W482" s="11"/>
      <c r="X482" s="65"/>
      <c r="Y482" s="65"/>
      <c r="Z482" s="65"/>
      <c r="AA482" s="65"/>
      <c r="AB482" s="6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65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</row>
    <row r="483" spans="6:128" ht="12.75">
      <c r="F483" s="11"/>
      <c r="G483" s="9">
        <f t="shared" si="84"/>
        <v>480</v>
      </c>
      <c r="H483" s="8">
        <f t="shared" si="80"/>
        <v>157.26728839781018</v>
      </c>
      <c r="I483" s="8">
        <f t="shared" si="82"/>
        <v>29.44486372867093</v>
      </c>
      <c r="J483" s="8">
        <f t="shared" si="81"/>
        <v>-16.999999999999975</v>
      </c>
      <c r="K483" s="8">
        <f t="shared" si="83"/>
        <v>140.2672883978102</v>
      </c>
      <c r="L483" s="8"/>
      <c r="M483" s="8"/>
      <c r="N483" s="8">
        <v>99</v>
      </c>
      <c r="O483" s="8"/>
      <c r="P483" s="64"/>
      <c r="Q483" s="11"/>
      <c r="R483" s="65"/>
      <c r="S483" s="65"/>
      <c r="T483" s="11"/>
      <c r="U483" s="65"/>
      <c r="V483" s="65"/>
      <c r="W483" s="11"/>
      <c r="X483" s="65"/>
      <c r="Y483" s="65"/>
      <c r="Z483" s="65"/>
      <c r="AA483" s="65"/>
      <c r="AB483" s="6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65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</row>
    <row r="484" spans="6:128" ht="12.75">
      <c r="F484" s="11"/>
      <c r="G484" s="9">
        <f t="shared" si="84"/>
        <v>481</v>
      </c>
      <c r="H484" s="8">
        <f t="shared" si="80"/>
        <v>157.3233785446707</v>
      </c>
      <c r="I484" s="8">
        <f t="shared" si="82"/>
        <v>29.143688223871823</v>
      </c>
      <c r="J484" s="8">
        <f t="shared" si="81"/>
        <v>-17.511294546941837</v>
      </c>
      <c r="K484" s="8">
        <f t="shared" si="83"/>
        <v>139.81208399772888</v>
      </c>
      <c r="L484" s="8"/>
      <c r="M484" s="8"/>
      <c r="N484" s="8">
        <v>98</v>
      </c>
      <c r="O484" s="8"/>
      <c r="P484" s="64"/>
      <c r="Q484" s="11"/>
      <c r="R484" s="65"/>
      <c r="S484" s="65"/>
      <c r="T484" s="11"/>
      <c r="U484" s="65"/>
      <c r="V484" s="65"/>
      <c r="W484" s="11"/>
      <c r="X484" s="65"/>
      <c r="Y484" s="65"/>
      <c r="Z484" s="65"/>
      <c r="AA484" s="65"/>
      <c r="AB484" s="65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65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</row>
    <row r="485" spans="6:128" ht="12.75">
      <c r="F485" s="11"/>
      <c r="G485" s="9">
        <f t="shared" si="84"/>
        <v>482</v>
      </c>
      <c r="H485" s="8">
        <f t="shared" si="80"/>
        <v>157.38049903706593</v>
      </c>
      <c r="I485" s="8">
        <f t="shared" si="82"/>
        <v>28.833635269318474</v>
      </c>
      <c r="J485" s="8">
        <f t="shared" si="81"/>
        <v>-18.017254983928982</v>
      </c>
      <c r="K485" s="8">
        <f t="shared" si="83"/>
        <v>139.36324405313695</v>
      </c>
      <c r="L485" s="8"/>
      <c r="M485" s="8"/>
      <c r="N485" s="8">
        <v>97</v>
      </c>
      <c r="O485" s="8"/>
      <c r="P485" s="64"/>
      <c r="Q485" s="11"/>
      <c r="R485" s="65"/>
      <c r="S485" s="65"/>
      <c r="T485" s="11"/>
      <c r="U485" s="65"/>
      <c r="V485" s="65"/>
      <c r="W485" s="11"/>
      <c r="X485" s="65"/>
      <c r="Y485" s="65"/>
      <c r="Z485" s="65"/>
      <c r="AA485" s="65"/>
      <c r="AB485" s="6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65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</row>
    <row r="486" spans="6:128" ht="12.75">
      <c r="F486" s="11"/>
      <c r="G486" s="9">
        <f t="shared" si="84"/>
        <v>483</v>
      </c>
      <c r="H486" s="8">
        <f t="shared" si="80"/>
        <v>157.43857919932518</v>
      </c>
      <c r="I486" s="8">
        <f t="shared" si="82"/>
        <v>28.51479931014443</v>
      </c>
      <c r="J486" s="8">
        <f t="shared" si="81"/>
        <v>-18.517727190510904</v>
      </c>
      <c r="K486" s="8">
        <f t="shared" si="83"/>
        <v>138.92085200881428</v>
      </c>
      <c r="L486" s="8"/>
      <c r="M486" s="8"/>
      <c r="N486" s="8">
        <v>96</v>
      </c>
      <c r="O486" s="8"/>
      <c r="P486" s="64"/>
      <c r="Q486" s="11"/>
      <c r="R486" s="65"/>
      <c r="S486" s="65"/>
      <c r="T486" s="11"/>
      <c r="U486" s="65"/>
      <c r="V486" s="65"/>
      <c r="W486" s="11"/>
      <c r="X486" s="65"/>
      <c r="Y486" s="65"/>
      <c r="Z486" s="65"/>
      <c r="AA486" s="65"/>
      <c r="AB486" s="6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65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</row>
    <row r="487" spans="6:128" ht="12.75">
      <c r="F487" s="11"/>
      <c r="G487" s="9">
        <f t="shared" si="84"/>
        <v>484</v>
      </c>
      <c r="H487" s="8">
        <f t="shared" si="80"/>
        <v>157.49754724758606</v>
      </c>
      <c r="I487" s="8">
        <f t="shared" si="82"/>
        <v>28.187277466871414</v>
      </c>
      <c r="J487" s="8">
        <f t="shared" si="81"/>
        <v>-19.012558718005394</v>
      </c>
      <c r="K487" s="8">
        <f t="shared" si="83"/>
        <v>138.48498852958068</v>
      </c>
      <c r="L487" s="8"/>
      <c r="M487" s="8"/>
      <c r="N487" s="8">
        <v>95</v>
      </c>
      <c r="O487" s="8"/>
      <c r="P487" s="64"/>
      <c r="Q487" s="11"/>
      <c r="R487" s="65"/>
      <c r="S487" s="65"/>
      <c r="T487" s="11"/>
      <c r="U487" s="65"/>
      <c r="V487" s="65"/>
      <c r="W487" s="11"/>
      <c r="X487" s="65"/>
      <c r="Y487" s="65"/>
      <c r="Z487" s="65"/>
      <c r="AA487" s="65"/>
      <c r="AB487" s="6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65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</row>
    <row r="488" spans="6:128" ht="12.75">
      <c r="F488" s="11"/>
      <c r="G488" s="9">
        <f t="shared" si="84"/>
        <v>485</v>
      </c>
      <c r="H488" s="8">
        <f t="shared" si="80"/>
        <v>157.55733038217474</v>
      </c>
      <c r="I488" s="8">
        <f t="shared" si="82"/>
        <v>27.85116950582574</v>
      </c>
      <c r="J488" s="8">
        <f t="shared" si="81"/>
        <v>-19.50159883593554</v>
      </c>
      <c r="K488" s="8">
        <f t="shared" si="83"/>
        <v>138.0557315462392</v>
      </c>
      <c r="L488" s="8"/>
      <c r="M488" s="8"/>
      <c r="N488" s="8">
        <v>94</v>
      </c>
      <c r="O488" s="8"/>
      <c r="P488" s="64"/>
      <c r="Q488" s="11"/>
      <c r="R488" s="65"/>
      <c r="S488" s="65"/>
      <c r="T488" s="11"/>
      <c r="U488" s="65"/>
      <c r="V488" s="65"/>
      <c r="W488" s="11"/>
      <c r="X488" s="65"/>
      <c r="Y488" s="65"/>
      <c r="Z488" s="65"/>
      <c r="AA488" s="65"/>
      <c r="AB488" s="65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65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</row>
    <row r="489" spans="6:128" ht="12.75">
      <c r="F489" s="11"/>
      <c r="G489" s="9">
        <f t="shared" si="84"/>
        <v>486</v>
      </c>
      <c r="H489" s="8">
        <f t="shared" si="80"/>
        <v>157.61785488088358</v>
      </c>
      <c r="I489" s="8">
        <f t="shared" si="82"/>
        <v>27.506577808748222</v>
      </c>
      <c r="J489" s="8">
        <f t="shared" si="81"/>
        <v>-19.98469857794408</v>
      </c>
      <c r="K489" s="8">
        <f t="shared" si="83"/>
        <v>137.6331563029395</v>
      </c>
      <c r="L489" s="8"/>
      <c r="M489" s="8"/>
      <c r="N489" s="8">
        <v>93</v>
      </c>
      <c r="O489" s="8"/>
      <c r="P489" s="64"/>
      <c r="Q489" s="11"/>
      <c r="R489" s="65"/>
      <c r="S489" s="65"/>
      <c r="T489" s="11"/>
      <c r="U489" s="65"/>
      <c r="V489" s="65"/>
      <c r="W489" s="11"/>
      <c r="X489" s="65"/>
      <c r="Y489" s="65"/>
      <c r="Z489" s="65"/>
      <c r="AA489" s="65"/>
      <c r="AB489" s="65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65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</row>
    <row r="490" spans="6:128" ht="12.75">
      <c r="F490" s="11"/>
      <c r="G490" s="9">
        <f t="shared" si="84"/>
        <v>487</v>
      </c>
      <c r="H490" s="8">
        <f t="shared" si="80"/>
        <v>157.67904619301126</v>
      </c>
      <c r="I490" s="8">
        <f t="shared" si="82"/>
        <v>27.153607341607987</v>
      </c>
      <c r="J490" s="8">
        <f t="shared" si="81"/>
        <v>-20.461710787169604</v>
      </c>
      <c r="K490" s="8">
        <f t="shared" si="83"/>
        <v>137.21733540584165</v>
      </c>
      <c r="L490" s="8"/>
      <c r="M490" s="8"/>
      <c r="N490" s="8">
        <v>92</v>
      </c>
      <c r="O490" s="8"/>
      <c r="P490" s="64"/>
      <c r="Q490" s="11"/>
      <c r="R490" s="65"/>
      <c r="S490" s="65"/>
      <c r="T490" s="11"/>
      <c r="U490" s="65"/>
      <c r="V490" s="65"/>
      <c r="W490" s="11"/>
      <c r="X490" s="65"/>
      <c r="Y490" s="65"/>
      <c r="Z490" s="65"/>
      <c r="AA490" s="65"/>
      <c r="AB490" s="65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65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</row>
    <row r="491" spans="6:128" ht="12.75">
      <c r="F491" s="11"/>
      <c r="G491" s="9">
        <f t="shared" si="84"/>
        <v>488</v>
      </c>
      <c r="H491" s="8">
        <f t="shared" si="80"/>
        <v>157.74082903403098</v>
      </c>
      <c r="I491" s="8">
        <f t="shared" si="82"/>
        <v>26.792365622628562</v>
      </c>
      <c r="J491" s="8">
        <f t="shared" si="81"/>
        <v>-20.932490161072362</v>
      </c>
      <c r="K491" s="8">
        <f t="shared" si="83"/>
        <v>136.80833887295861</v>
      </c>
      <c r="L491" s="8"/>
      <c r="M491" s="8"/>
      <c r="N491" s="8">
        <v>91</v>
      </c>
      <c r="O491" s="8"/>
      <c r="P491" s="64"/>
      <c r="Q491" s="11"/>
      <c r="R491" s="65"/>
      <c r="S491" s="65"/>
      <c r="T491" s="11"/>
      <c r="U491" s="65"/>
      <c r="V491" s="65"/>
      <c r="W491" s="11"/>
      <c r="X491" s="65"/>
      <c r="Y491" s="65"/>
      <c r="Z491" s="65"/>
      <c r="AA491" s="65"/>
      <c r="AB491" s="65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65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</row>
    <row r="492" spans="6:128" ht="12.75">
      <c r="F492" s="11"/>
      <c r="G492" s="9">
        <f t="shared" si="84"/>
        <v>489</v>
      </c>
      <c r="H492" s="8">
        <f t="shared" si="80"/>
        <v>157.80312748075477</v>
      </c>
      <c r="I492" s="8">
        <f t="shared" si="82"/>
        <v>26.42296268953701</v>
      </c>
      <c r="J492" s="8">
        <f t="shared" si="81"/>
        <v>-21.396893295694472</v>
      </c>
      <c r="K492" s="8">
        <f t="shared" si="83"/>
        <v>136.4062341850603</v>
      </c>
      <c r="L492" s="8"/>
      <c r="M492" s="8"/>
      <c r="N492" s="8">
        <v>90</v>
      </c>
      <c r="O492" s="8"/>
      <c r="P492" s="64"/>
      <c r="Q492" s="11"/>
      <c r="R492" s="65"/>
      <c r="S492" s="65"/>
      <c r="T492" s="11"/>
      <c r="U492" s="65"/>
      <c r="V492" s="65"/>
      <c r="W492" s="11"/>
      <c r="X492" s="65"/>
      <c r="Y492" s="65"/>
      <c r="Z492" s="65"/>
      <c r="AA492" s="65"/>
      <c r="AB492" s="6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65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</row>
    <row r="493" spans="6:128" ht="12.75">
      <c r="F493" s="11"/>
      <c r="G493" s="9">
        <f t="shared" si="84"/>
        <v>490</v>
      </c>
      <c r="H493" s="8">
        <f t="shared" si="80"/>
        <v>157.86586506686146</v>
      </c>
      <c r="I493" s="8">
        <f t="shared" si="82"/>
        <v>26.04551106604528</v>
      </c>
      <c r="J493" s="8">
        <f t="shared" si="81"/>
        <v>-21.854778729342307</v>
      </c>
      <c r="K493" s="8">
        <f t="shared" si="83"/>
        <v>136.01108633751915</v>
      </c>
      <c r="L493" s="8"/>
      <c r="M493" s="8"/>
      <c r="N493" s="8">
        <v>89</v>
      </c>
      <c r="O493" s="8"/>
      <c r="P493" s="64"/>
      <c r="Q493" s="11"/>
      <c r="R493" s="65"/>
      <c r="S493" s="65"/>
      <c r="T493" s="11"/>
      <c r="U493" s="65"/>
      <c r="V493" s="65"/>
      <c r="W493" s="11"/>
      <c r="X493" s="65"/>
      <c r="Y493" s="65"/>
      <c r="Z493" s="65"/>
      <c r="AA493" s="65"/>
      <c r="AB493" s="6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65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</row>
    <row r="494" spans="6:128" ht="12.75">
      <c r="F494" s="11"/>
      <c r="G494" s="9">
        <f t="shared" si="84"/>
        <v>491</v>
      </c>
      <c r="H494" s="8">
        <f t="shared" si="80"/>
        <v>157.92896487866017</v>
      </c>
      <c r="I494" s="8">
        <f t="shared" si="82"/>
        <v>25.660125727574258</v>
      </c>
      <c r="J494" s="8">
        <f t="shared" si="81"/>
        <v>-22.306006985677236</v>
      </c>
      <c r="K494" s="8">
        <f t="shared" si="83"/>
        <v>135.62295789298292</v>
      </c>
      <c r="L494" s="8"/>
      <c r="M494" s="8"/>
      <c r="N494" s="8">
        <v>88</v>
      </c>
      <c r="O494" s="8"/>
      <c r="P494" s="64"/>
      <c r="Q494" s="11"/>
      <c r="R494" s="65"/>
      <c r="S494" s="65"/>
      <c r="T494" s="11"/>
      <c r="U494" s="65"/>
      <c r="V494" s="65"/>
      <c r="W494" s="11"/>
      <c r="X494" s="65"/>
      <c r="Y494" s="65"/>
      <c r="Z494" s="65"/>
      <c r="AA494" s="65"/>
      <c r="AB494" s="6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65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</row>
    <row r="495" spans="6:128" ht="12.75">
      <c r="F495" s="11"/>
      <c r="G495" s="9">
        <f t="shared" si="84"/>
        <v>492</v>
      </c>
      <c r="H495" s="8">
        <f t="shared" si="80"/>
        <v>157.9923496509603</v>
      </c>
      <c r="I495" s="8">
        <f t="shared" si="82"/>
        <v>25.266924066231397</v>
      </c>
      <c r="J495" s="8">
        <f t="shared" si="81"/>
        <v>-22.75044061620119</v>
      </c>
      <c r="K495" s="8">
        <f t="shared" si="83"/>
        <v>135.24190903475912</v>
      </c>
      <c r="L495" s="8"/>
      <c r="M495" s="8"/>
      <c r="N495" s="8">
        <v>87</v>
      </c>
      <c r="O495" s="8"/>
      <c r="P495" s="64"/>
      <c r="Q495" s="11"/>
      <c r="R495" s="65"/>
      <c r="S495" s="65"/>
      <c r="T495" s="11"/>
      <c r="U495" s="65"/>
      <c r="V495" s="65"/>
      <c r="W495" s="11"/>
      <c r="X495" s="65"/>
      <c r="Y495" s="65"/>
      <c r="Z495" s="65"/>
      <c r="AA495" s="65"/>
      <c r="AB495" s="65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65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</row>
    <row r="496" spans="6:128" ht="12.75">
      <c r="F496" s="11"/>
      <c r="G496" s="9">
        <f t="shared" si="84"/>
        <v>493</v>
      </c>
      <c r="H496" s="8">
        <f t="shared" si="80"/>
        <v>158.05594186292365</v>
      </c>
      <c r="I496" s="8">
        <f t="shared" si="82"/>
        <v>24.866025855051774</v>
      </c>
      <c r="J496" s="8">
        <f t="shared" si="81"/>
        <v>-23.18794424212497</v>
      </c>
      <c r="K496" s="8">
        <f t="shared" si="83"/>
        <v>134.8679976207987</v>
      </c>
      <c r="L496" s="8"/>
      <c r="M496" s="8"/>
      <c r="N496" s="8">
        <v>86</v>
      </c>
      <c r="O496" s="8"/>
      <c r="P496" s="64"/>
      <c r="Q496" s="11"/>
      <c r="R496" s="65"/>
      <c r="S496" s="65"/>
      <c r="T496" s="11"/>
      <c r="U496" s="65"/>
      <c r="V496" s="65"/>
      <c r="W496" s="11"/>
      <c r="X496" s="65"/>
      <c r="Y496" s="65"/>
      <c r="Z496" s="65"/>
      <c r="AA496" s="65"/>
      <c r="AB496" s="6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65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</row>
    <row r="497" spans="6:128" ht="12.75">
      <c r="F497" s="11"/>
      <c r="G497" s="9">
        <f t="shared" si="84"/>
        <v>494</v>
      </c>
      <c r="H497" s="8">
        <f t="shared" si="80"/>
        <v>158.1196638337748</v>
      </c>
      <c r="I497" s="8">
        <f t="shared" si="82"/>
        <v>24.457553211514142</v>
      </c>
      <c r="J497" s="8">
        <f t="shared" si="81"/>
        <v>-23.618384595605903</v>
      </c>
      <c r="K497" s="8">
        <f t="shared" si="83"/>
        <v>134.5012792381689</v>
      </c>
      <c r="L497" s="8"/>
      <c r="M497" s="8"/>
      <c r="N497" s="8">
        <v>85</v>
      </c>
      <c r="O497" s="8"/>
      <c r="P497" s="64"/>
      <c r="Q497" s="11"/>
      <c r="R497" s="65"/>
      <c r="S497" s="65"/>
      <c r="T497" s="11"/>
      <c r="U497" s="65"/>
      <c r="V497" s="65"/>
      <c r="W497" s="11"/>
      <c r="X497" s="65"/>
      <c r="Y497" s="65"/>
      <c r="Z497" s="65"/>
      <c r="AA497" s="65"/>
      <c r="AB497" s="6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65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</row>
    <row r="498" spans="6:128" ht="12.75">
      <c r="F498" s="11"/>
      <c r="G498" s="9">
        <f t="shared" si="84"/>
        <v>495</v>
      </c>
      <c r="H498" s="8">
        <f t="shared" si="80"/>
        <v>158.18343781824947</v>
      </c>
      <c r="I498" s="8">
        <f t="shared" si="82"/>
        <v>24.041630560342604</v>
      </c>
      <c r="J498" s="8">
        <f t="shared" si="81"/>
        <v>-24.04163056034263</v>
      </c>
      <c r="K498" s="8">
        <f t="shared" si="83"/>
        <v>134.14180725790683</v>
      </c>
      <c r="L498" s="8"/>
      <c r="M498" s="8"/>
      <c r="N498" s="8">
        <v>84</v>
      </c>
      <c r="O498" s="8"/>
      <c r="P498" s="64"/>
      <c r="Q498" s="11"/>
      <c r="R498" s="65"/>
      <c r="S498" s="65"/>
      <c r="T498" s="11"/>
      <c r="U498" s="65"/>
      <c r="V498" s="65"/>
      <c r="W498" s="11"/>
      <c r="X498" s="65"/>
      <c r="Y498" s="65"/>
      <c r="Z498" s="65"/>
      <c r="AA498" s="65"/>
      <c r="AB498" s="6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65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</row>
    <row r="499" spans="6:128" ht="12.75">
      <c r="F499" s="11"/>
      <c r="G499" s="9">
        <f t="shared" si="84"/>
        <v>496</v>
      </c>
      <c r="H499" s="8">
        <f t="shared" si="80"/>
        <v>158.247186101662</v>
      </c>
      <c r="I499" s="8">
        <f t="shared" si="82"/>
        <v>23.61838459560592</v>
      </c>
      <c r="J499" s="8">
        <f t="shared" si="81"/>
        <v>-24.457553211514124</v>
      </c>
      <c r="K499" s="8">
        <f t="shared" si="83"/>
        <v>133.78963289014789</v>
      </c>
      <c r="L499" s="8"/>
      <c r="M499" s="8"/>
      <c r="N499" s="8">
        <v>83</v>
      </c>
      <c r="O499" s="8"/>
      <c r="P499" s="64"/>
      <c r="Q499" s="11"/>
      <c r="R499" s="65"/>
      <c r="S499" s="65"/>
      <c r="T499" s="11"/>
      <c r="U499" s="65"/>
      <c r="V499" s="65"/>
      <c r="W499" s="11"/>
      <c r="X499" s="65"/>
      <c r="Y499" s="65"/>
      <c r="Z499" s="65"/>
      <c r="AA499" s="65"/>
      <c r="AB499" s="65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65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</row>
    <row r="500" spans="6:128" ht="12.75">
      <c r="F500" s="11"/>
      <c r="G500" s="9">
        <f t="shared" si="84"/>
        <v>497</v>
      </c>
      <c r="H500" s="8">
        <f t="shared" si="80"/>
        <v>158.31083109447724</v>
      </c>
      <c r="I500" s="8">
        <f t="shared" si="82"/>
        <v>23.187944242124946</v>
      </c>
      <c r="J500" s="8">
        <f t="shared" si="81"/>
        <v>-24.8660258550518</v>
      </c>
      <c r="K500" s="8">
        <f t="shared" si="83"/>
        <v>133.44480523942545</v>
      </c>
      <c r="L500" s="8"/>
      <c r="M500" s="8"/>
      <c r="N500" s="8">
        <v>82</v>
      </c>
      <c r="O500" s="8"/>
      <c r="P500" s="64"/>
      <c r="Q500" s="11"/>
      <c r="R500" s="65"/>
      <c r="S500" s="65"/>
      <c r="T500" s="11"/>
      <c r="U500" s="65"/>
      <c r="V500" s="65"/>
      <c r="W500" s="11"/>
      <c r="X500" s="65"/>
      <c r="Y500" s="65"/>
      <c r="Z500" s="65"/>
      <c r="AA500" s="65"/>
      <c r="AB500" s="6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65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</row>
    <row r="501" spans="6:128" ht="12.75">
      <c r="F501" s="11"/>
      <c r="G501" s="9">
        <f t="shared" si="84"/>
        <v>498</v>
      </c>
      <c r="H501" s="8">
        <f t="shared" si="80"/>
        <v>158.37429542627396</v>
      </c>
      <c r="I501" s="8">
        <f t="shared" si="82"/>
        <v>22.750440616201203</v>
      </c>
      <c r="J501" s="8">
        <f t="shared" si="81"/>
        <v>-25.266924066231383</v>
      </c>
      <c r="K501" s="8">
        <f t="shared" si="83"/>
        <v>133.10737136004258</v>
      </c>
      <c r="L501" s="8"/>
      <c r="M501" s="8"/>
      <c r="N501" s="8">
        <v>81</v>
      </c>
      <c r="O501" s="8"/>
      <c r="P501" s="64"/>
      <c r="Q501" s="11"/>
      <c r="R501" s="65"/>
      <c r="S501" s="65"/>
      <c r="T501" s="11"/>
      <c r="U501" s="65"/>
      <c r="V501" s="65"/>
      <c r="W501" s="11"/>
      <c r="X501" s="65"/>
      <c r="Y501" s="65"/>
      <c r="Z501" s="65"/>
      <c r="AA501" s="65"/>
      <c r="AB501" s="6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65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</row>
    <row r="502" spans="6:128" ht="12.75">
      <c r="F502" s="11"/>
      <c r="G502" s="9">
        <f t="shared" si="84"/>
        <v>499</v>
      </c>
      <c r="H502" s="8">
        <f t="shared" si="80"/>
        <v>158.43750203898986</v>
      </c>
      <c r="I502" s="8">
        <f t="shared" si="82"/>
        <v>22.306006985677254</v>
      </c>
      <c r="J502" s="8">
        <f t="shared" si="81"/>
        <v>-25.66012572757424</v>
      </c>
      <c r="K502" s="8">
        <f t="shared" si="83"/>
        <v>132.77737631141562</v>
      </c>
      <c r="L502" s="8"/>
      <c r="M502" s="8"/>
      <c r="N502" s="8">
        <v>80</v>
      </c>
      <c r="O502" s="8"/>
      <c r="P502" s="64"/>
      <c r="Q502" s="11"/>
      <c r="R502" s="65"/>
      <c r="S502" s="65"/>
      <c r="T502" s="11"/>
      <c r="U502" s="65"/>
      <c r="V502" s="65"/>
      <c r="W502" s="11"/>
      <c r="X502" s="65"/>
      <c r="Y502" s="65"/>
      <c r="Z502" s="65"/>
      <c r="AA502" s="65"/>
      <c r="AB502" s="6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65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</row>
    <row r="503" spans="6:128" ht="12.75">
      <c r="F503" s="11"/>
      <c r="G503" s="9">
        <f t="shared" si="84"/>
        <v>500</v>
      </c>
      <c r="H503" s="8">
        <f t="shared" si="80"/>
        <v>158.50037427934194</v>
      </c>
      <c r="I503" s="8">
        <f t="shared" si="82"/>
        <v>21.85477872934237</v>
      </c>
      <c r="J503" s="8">
        <f t="shared" si="81"/>
        <v>-26.045511066045226</v>
      </c>
      <c r="K503" s="8">
        <f t="shared" si="83"/>
        <v>132.4548632132967</v>
      </c>
      <c r="L503" s="8"/>
      <c r="M503" s="8">
        <v>1</v>
      </c>
      <c r="N503" s="8">
        <v>79</v>
      </c>
      <c r="O503" s="8"/>
      <c r="P503" s="64"/>
      <c r="Q503" s="11"/>
      <c r="R503" s="65"/>
      <c r="S503" s="65"/>
      <c r="T503" s="11"/>
      <c r="U503" s="65"/>
      <c r="V503" s="65"/>
      <c r="W503" s="11"/>
      <c r="X503" s="65"/>
      <c r="Y503" s="65"/>
      <c r="Z503" s="65"/>
      <c r="AA503" s="65"/>
      <c r="AB503" s="65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65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</row>
    <row r="504" spans="6:128" ht="12.75">
      <c r="F504" s="11"/>
      <c r="G504" s="9">
        <f t="shared" si="84"/>
        <v>501</v>
      </c>
      <c r="H504" s="8">
        <f t="shared" si="80"/>
        <v>158.56283599031858</v>
      </c>
      <c r="I504" s="8">
        <f t="shared" si="82"/>
        <v>21.39689329569449</v>
      </c>
      <c r="J504" s="8">
        <f t="shared" si="81"/>
        <v>-26.422962689536995</v>
      </c>
      <c r="K504" s="8">
        <f t="shared" si="83"/>
        <v>132.13987330078157</v>
      </c>
      <c r="L504" s="8"/>
      <c r="M504" s="8">
        <v>2</v>
      </c>
      <c r="N504" s="8">
        <v>78</v>
      </c>
      <c r="O504" s="8"/>
      <c r="P504" s="64"/>
      <c r="Q504" s="11"/>
      <c r="R504" s="65"/>
      <c r="S504" s="65"/>
      <c r="T504" s="11"/>
      <c r="U504" s="65"/>
      <c r="V504" s="65"/>
      <c r="W504" s="11"/>
      <c r="X504" s="65"/>
      <c r="Y504" s="65"/>
      <c r="Z504" s="65"/>
      <c r="AA504" s="65"/>
      <c r="AB504" s="65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65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</row>
    <row r="505" spans="6:128" ht="12.75">
      <c r="F505" s="11"/>
      <c r="G505" s="9">
        <f t="shared" si="84"/>
        <v>502</v>
      </c>
      <c r="H505" s="8">
        <f t="shared" si="80"/>
        <v>158.6248116016426</v>
      </c>
      <c r="I505" s="8">
        <f t="shared" si="82"/>
        <v>20.932490161072383</v>
      </c>
      <c r="J505" s="8">
        <f t="shared" si="81"/>
        <v>-26.792365622628548</v>
      </c>
      <c r="K505" s="8">
        <f t="shared" si="83"/>
        <v>131.83244597901404</v>
      </c>
      <c r="L505" s="8"/>
      <c r="M505" s="8">
        <v>3</v>
      </c>
      <c r="N505" s="8">
        <v>77</v>
      </c>
      <c r="O505" s="8"/>
      <c r="P505" s="64"/>
      <c r="Q505" s="11"/>
      <c r="R505" s="65"/>
      <c r="S505" s="65"/>
      <c r="T505" s="11"/>
      <c r="U505" s="65"/>
      <c r="V505" s="65"/>
      <c r="W505" s="11"/>
      <c r="X505" s="65"/>
      <c r="Y505" s="65"/>
      <c r="Z505" s="65"/>
      <c r="AA505" s="65"/>
      <c r="AB505" s="6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65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</row>
    <row r="506" spans="6:128" ht="12.75">
      <c r="F506" s="11"/>
      <c r="G506" s="9">
        <f t="shared" si="84"/>
        <v>503</v>
      </c>
      <c r="H506" s="8">
        <f t="shared" si="80"/>
        <v>158.68622621910896</v>
      </c>
      <c r="I506" s="8">
        <f t="shared" si="82"/>
        <v>20.46171078716967</v>
      </c>
      <c r="J506" s="8">
        <f t="shared" si="81"/>
        <v>-27.153607341607938</v>
      </c>
      <c r="K506" s="8">
        <f t="shared" si="83"/>
        <v>131.53261887750102</v>
      </c>
      <c r="L506" s="8"/>
      <c r="M506" s="8">
        <v>4</v>
      </c>
      <c r="N506" s="8">
        <v>76</v>
      </c>
      <c r="O506" s="8"/>
      <c r="P506" s="64"/>
      <c r="Q506" s="11"/>
      <c r="R506" s="65"/>
      <c r="S506" s="65"/>
      <c r="T506" s="11"/>
      <c r="U506" s="65"/>
      <c r="V506" s="65"/>
      <c r="W506" s="11"/>
      <c r="X506" s="65"/>
      <c r="Y506" s="65"/>
      <c r="Z506" s="65"/>
      <c r="AA506" s="65"/>
      <c r="AB506" s="6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65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</row>
    <row r="507" spans="6:128" ht="12.75">
      <c r="F507" s="11"/>
      <c r="G507" s="9">
        <f t="shared" si="84"/>
        <v>504</v>
      </c>
      <c r="H507" s="8">
        <f t="shared" si="80"/>
        <v>158.74700571270225</v>
      </c>
      <c r="I507" s="8">
        <f t="shared" si="82"/>
        <v>19.984698577944094</v>
      </c>
      <c r="J507" s="8">
        <f t="shared" si="81"/>
        <v>-27.506577808748204</v>
      </c>
      <c r="K507" s="8">
        <f t="shared" si="83"/>
        <v>131.24042790395404</v>
      </c>
      <c r="L507" s="8"/>
      <c r="M507" s="8">
        <v>5</v>
      </c>
      <c r="N507" s="8">
        <v>75</v>
      </c>
      <c r="O507" s="8"/>
      <c r="P507" s="64"/>
      <c r="Q507" s="11"/>
      <c r="R507" s="65"/>
      <c r="S507" s="65"/>
      <c r="T507" s="11"/>
      <c r="U507" s="65"/>
      <c r="V507" s="65"/>
      <c r="W507" s="11"/>
      <c r="X507" s="65"/>
      <c r="Y507" s="65"/>
      <c r="Z507" s="65"/>
      <c r="AA507" s="65"/>
      <c r="AB507" s="65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65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</row>
    <row r="508" spans="6:128" ht="12.75">
      <c r="F508" s="11"/>
      <c r="G508" s="9">
        <f t="shared" si="84"/>
        <v>505</v>
      </c>
      <c r="H508" s="8">
        <f t="shared" si="80"/>
        <v>158.80707680340393</v>
      </c>
      <c r="I508" s="8">
        <f t="shared" si="82"/>
        <v>19.501598835935607</v>
      </c>
      <c r="J508" s="8">
        <f t="shared" si="81"/>
        <v>-27.851169505825695</v>
      </c>
      <c r="K508" s="8">
        <f t="shared" si="83"/>
        <v>130.95590729757822</v>
      </c>
      <c r="L508" s="8"/>
      <c r="M508" s="8">
        <v>6</v>
      </c>
      <c r="N508" s="8">
        <v>74</v>
      </c>
      <c r="O508" s="8"/>
      <c r="P508" s="64"/>
      <c r="Q508" s="11"/>
      <c r="R508" s="65"/>
      <c r="S508" s="65"/>
      <c r="T508" s="11"/>
      <c r="U508" s="65"/>
      <c r="V508" s="65"/>
      <c r="W508" s="11"/>
      <c r="X508" s="65"/>
      <c r="Y508" s="65"/>
      <c r="Z508" s="65"/>
      <c r="AA508" s="65"/>
      <c r="AB508" s="6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65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</row>
    <row r="509" spans="6:128" ht="12.75">
      <c r="F509" s="11"/>
      <c r="G509" s="9">
        <f t="shared" si="84"/>
        <v>506</v>
      </c>
      <c r="H509" s="8">
        <f t="shared" si="80"/>
        <v>158.86636714860197</v>
      </c>
      <c r="I509" s="8">
        <f t="shared" si="82"/>
        <v>19.012558718005415</v>
      </c>
      <c r="J509" s="8">
        <f t="shared" si="81"/>
        <v>-28.187277466871404</v>
      </c>
      <c r="K509" s="8">
        <f t="shared" si="83"/>
        <v>130.67908968173057</v>
      </c>
      <c r="L509" s="8"/>
      <c r="M509" s="8">
        <v>7</v>
      </c>
      <c r="N509" s="8">
        <v>73</v>
      </c>
      <c r="O509" s="8"/>
      <c r="P509" s="64"/>
      <c r="Q509" s="11"/>
      <c r="R509" s="65"/>
      <c r="S509" s="65"/>
      <c r="T509" s="11"/>
      <c r="U509" s="65"/>
      <c r="V509" s="65"/>
      <c r="W509" s="11"/>
      <c r="X509" s="65"/>
      <c r="Y509" s="65"/>
      <c r="Z509" s="65"/>
      <c r="AA509" s="65"/>
      <c r="AB509" s="6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65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</row>
    <row r="510" spans="6:128" ht="12.75">
      <c r="F510" s="11"/>
      <c r="G510" s="9">
        <f t="shared" si="84"/>
        <v>507</v>
      </c>
      <c r="H510" s="8">
        <f t="shared" si="80"/>
        <v>158.92480542601842</v>
      </c>
      <c r="I510" s="8">
        <f t="shared" si="82"/>
        <v>18.51772719051092</v>
      </c>
      <c r="J510" s="8">
        <f t="shared" si="81"/>
        <v>-28.51479931014442</v>
      </c>
      <c r="K510" s="8">
        <f t="shared" si="83"/>
        <v>130.410006115874</v>
      </c>
      <c r="L510" s="8"/>
      <c r="M510" s="8">
        <v>8</v>
      </c>
      <c r="N510" s="8">
        <v>72</v>
      </c>
      <c r="O510" s="8"/>
      <c r="P510" s="64"/>
      <c r="Q510" s="11"/>
      <c r="R510" s="65"/>
      <c r="S510" s="65"/>
      <c r="T510" s="11"/>
      <c r="U510" s="65"/>
      <c r="V510" s="65"/>
      <c r="W510" s="11"/>
      <c r="X510" s="65"/>
      <c r="Y510" s="65"/>
      <c r="Z510" s="65"/>
      <c r="AA510" s="65"/>
      <c r="AB510" s="6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65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</row>
    <row r="511" spans="6:128" ht="12.75">
      <c r="F511" s="11"/>
      <c r="G511" s="9">
        <f t="shared" si="84"/>
        <v>508</v>
      </c>
      <c r="H511" s="8">
        <f t="shared" si="80"/>
        <v>158.9823214160747</v>
      </c>
      <c r="I511" s="8">
        <f t="shared" si="82"/>
        <v>18.01725498392895</v>
      </c>
      <c r="J511" s="8">
        <f t="shared" si="81"/>
        <v>-28.833635269318492</v>
      </c>
      <c r="K511" s="8">
        <f t="shared" si="83"/>
        <v>130.14868614675623</v>
      </c>
      <c r="L511" s="8"/>
      <c r="M511" s="8">
        <v>9</v>
      </c>
      <c r="N511" s="8">
        <v>71</v>
      </c>
      <c r="O511" s="8"/>
      <c r="P511" s="64"/>
      <c r="Q511" s="11"/>
      <c r="R511" s="65"/>
      <c r="S511" s="65"/>
      <c r="T511" s="11"/>
      <c r="U511" s="65"/>
      <c r="V511" s="65"/>
      <c r="W511" s="11"/>
      <c r="X511" s="65"/>
      <c r="Y511" s="65"/>
      <c r="Z511" s="65"/>
      <c r="AA511" s="65"/>
      <c r="AB511" s="6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65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</row>
    <row r="512" spans="6:128" ht="12.75">
      <c r="F512" s="11"/>
      <c r="G512" s="9">
        <f t="shared" si="84"/>
        <v>509</v>
      </c>
      <c r="H512" s="8">
        <f t="shared" si="80"/>
        <v>159.03884608261671</v>
      </c>
      <c r="I512" s="8">
        <f t="shared" si="82"/>
        <v>17.511294546941855</v>
      </c>
      <c r="J512" s="8">
        <f t="shared" si="81"/>
        <v>-29.143688223871813</v>
      </c>
      <c r="K512" s="8">
        <f t="shared" si="83"/>
        <v>129.8951578587449</v>
      </c>
      <c r="L512" s="8"/>
      <c r="M512" s="8">
        <v>10</v>
      </c>
      <c r="N512" s="8">
        <v>70</v>
      </c>
      <c r="O512" s="8"/>
      <c r="P512" s="64"/>
      <c r="Q512" s="11"/>
      <c r="R512" s="65"/>
      <c r="S512" s="65"/>
      <c r="T512" s="11"/>
      <c r="U512" s="65"/>
      <c r="V512" s="65"/>
      <c r="W512" s="11"/>
      <c r="X512" s="65"/>
      <c r="Y512" s="65"/>
      <c r="Z512" s="65"/>
      <c r="AA512" s="65"/>
      <c r="AB512" s="6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65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</row>
    <row r="513" spans="6:128" ht="12.75">
      <c r="F513" s="11"/>
      <c r="G513" s="9">
        <f t="shared" si="84"/>
        <v>510</v>
      </c>
      <c r="H513" s="8">
        <f t="shared" si="80"/>
        <v>159.0943116519255</v>
      </c>
      <c r="I513" s="8">
        <f t="shared" si="82"/>
        <v>16.999999999999993</v>
      </c>
      <c r="J513" s="8">
        <f t="shared" si="81"/>
        <v>-29.44486372867092</v>
      </c>
      <c r="K513" s="8">
        <f t="shared" si="83"/>
        <v>129.64944792325457</v>
      </c>
      <c r="L513" s="8"/>
      <c r="M513" s="8">
        <v>11</v>
      </c>
      <c r="N513" s="8">
        <v>69</v>
      </c>
      <c r="O513" s="8"/>
      <c r="P513" s="64"/>
      <c r="Q513" s="11"/>
      <c r="R513" s="65"/>
      <c r="S513" s="65"/>
      <c r="T513" s="11"/>
      <c r="U513" s="65"/>
      <c r="V513" s="65"/>
      <c r="W513" s="11"/>
      <c r="X513" s="65"/>
      <c r="Y513" s="65"/>
      <c r="Z513" s="65"/>
      <c r="AA513" s="65"/>
      <c r="AB513" s="6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65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</row>
    <row r="514" spans="6:128" ht="12.75">
      <c r="F514" s="11"/>
      <c r="G514" s="9">
        <f t="shared" si="84"/>
        <v>511</v>
      </c>
      <c r="H514" s="8">
        <f t="shared" si="80"/>
        <v>159.14865168994297</v>
      </c>
      <c r="I514" s="8">
        <f t="shared" si="82"/>
        <v>16.483527088375485</v>
      </c>
      <c r="J514" s="8">
        <f t="shared" si="81"/>
        <v>-29.737070042739443</v>
      </c>
      <c r="K514" s="8">
        <f t="shared" si="83"/>
        <v>129.41158164720352</v>
      </c>
      <c r="L514" s="8"/>
      <c r="M514" s="8">
        <v>12</v>
      </c>
      <c r="N514" s="8">
        <v>68</v>
      </c>
      <c r="O514" s="8"/>
      <c r="P514" s="64"/>
      <c r="Q514" s="11"/>
      <c r="R514" s="65"/>
      <c r="S514" s="65"/>
      <c r="T514" s="11"/>
      <c r="U514" s="65"/>
      <c r="V514" s="65"/>
      <c r="W514" s="11"/>
      <c r="X514" s="65"/>
      <c r="Y514" s="65"/>
      <c r="Z514" s="65"/>
      <c r="AA514" s="65"/>
      <c r="AB514" s="65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65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</row>
    <row r="515" spans="6:128" ht="12.75">
      <c r="F515" s="11"/>
      <c r="G515" s="9">
        <f t="shared" si="84"/>
        <v>512</v>
      </c>
      <c r="H515" s="8">
        <f aca="true" t="shared" si="85" ref="H515:H578">SQRT($F$6^2-$F$3^2*(SIN(G515*PI()/180))^2)</f>
        <v>159.201801177644</v>
      </c>
      <c r="I515" s="8">
        <f t="shared" si="82"/>
        <v>15.962033134720292</v>
      </c>
      <c r="J515" s="8">
        <f aca="true" t="shared" si="86" ref="J515:J578">$F$3*COS(G515*PI()/180)</f>
        <v>-30.020218157203512</v>
      </c>
      <c r="K515" s="8">
        <f t="shared" si="83"/>
        <v>129.18158302044048</v>
      </c>
      <c r="L515" s="8"/>
      <c r="M515" s="8">
        <v>13</v>
      </c>
      <c r="N515" s="8">
        <v>67</v>
      </c>
      <c r="O515" s="8"/>
      <c r="P515" s="64"/>
      <c r="Q515" s="11"/>
      <c r="R515" s="65"/>
      <c r="S515" s="65"/>
      <c r="T515" s="11"/>
      <c r="U515" s="65"/>
      <c r="V515" s="65"/>
      <c r="W515" s="11"/>
      <c r="X515" s="65"/>
      <c r="Y515" s="65"/>
      <c r="Z515" s="65"/>
      <c r="AA515" s="65"/>
      <c r="AB515" s="65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65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</row>
    <row r="516" spans="6:128" ht="12.75">
      <c r="F516" s="11"/>
      <c r="G516" s="9">
        <f t="shared" si="84"/>
        <v>513</v>
      </c>
      <c r="H516" s="8">
        <f t="shared" si="85"/>
        <v>159.25369658449077</v>
      </c>
      <c r="I516" s="8">
        <f aca="true" t="shared" si="87" ref="I516:I579">$F$3*SIN(G516*PI()/180)</f>
        <v>15.435676991144575</v>
      </c>
      <c r="J516" s="8">
        <f t="shared" si="86"/>
        <v>-30.294221822404516</v>
      </c>
      <c r="K516" s="8">
        <f aca="true" t="shared" si="88" ref="K516:K579">H516+J516</f>
        <v>128.95947476208624</v>
      </c>
      <c r="L516" s="8"/>
      <c r="M516" s="8">
        <v>14</v>
      </c>
      <c r="N516" s="8">
        <v>66</v>
      </c>
      <c r="O516" s="8"/>
      <c r="P516" s="64"/>
      <c r="Q516" s="11"/>
      <c r="R516" s="65"/>
      <c r="S516" s="65"/>
      <c r="T516" s="11"/>
      <c r="U516" s="65"/>
      <c r="V516" s="65"/>
      <c r="W516" s="11"/>
      <c r="X516" s="65"/>
      <c r="Y516" s="65"/>
      <c r="Z516" s="65"/>
      <c r="AA516" s="65"/>
      <c r="AB516" s="65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65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</row>
    <row r="517" spans="6:128" ht="12.75">
      <c r="F517" s="11"/>
      <c r="G517" s="9">
        <f aca="true" t="shared" si="89" ref="G517:G580">G516+1</f>
        <v>514</v>
      </c>
      <c r="H517" s="8">
        <f t="shared" si="85"/>
        <v>159.30427593990763</v>
      </c>
      <c r="I517" s="8">
        <f t="shared" si="87"/>
        <v>14.904618990828649</v>
      </c>
      <c r="J517" s="8">
        <f t="shared" si="86"/>
        <v>-30.558997574171666</v>
      </c>
      <c r="K517" s="8">
        <f t="shared" si="88"/>
        <v>128.74527836573597</v>
      </c>
      <c r="L517" s="8"/>
      <c r="M517" s="8">
        <v>15</v>
      </c>
      <c r="N517" s="8">
        <v>65</v>
      </c>
      <c r="O517" s="8"/>
      <c r="P517" s="64"/>
      <c r="Q517" s="11"/>
      <c r="R517" s="65"/>
      <c r="S517" s="65"/>
      <c r="T517" s="11"/>
      <c r="U517" s="65"/>
      <c r="V517" s="65"/>
      <c r="W517" s="11"/>
      <c r="X517" s="65"/>
      <c r="Y517" s="65"/>
      <c r="Z517" s="65"/>
      <c r="AA517" s="65"/>
      <c r="AB517" s="6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65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</row>
    <row r="518" spans="6:128" ht="12.75">
      <c r="F518" s="11"/>
      <c r="G518" s="9">
        <f t="shared" si="89"/>
        <v>515</v>
      </c>
      <c r="H518" s="8">
        <f t="shared" si="85"/>
        <v>159.35347890271746</v>
      </c>
      <c r="I518" s="8">
        <f t="shared" si="87"/>
        <v>14.369020899183777</v>
      </c>
      <c r="J518" s="8">
        <f t="shared" si="86"/>
        <v>-30.8144647592461</v>
      </c>
      <c r="K518" s="8">
        <f t="shared" si="88"/>
        <v>128.53901414347135</v>
      </c>
      <c r="L518" s="8"/>
      <c r="M518" s="8">
        <v>16</v>
      </c>
      <c r="N518" s="8">
        <v>64</v>
      </c>
      <c r="O518" s="8"/>
      <c r="P518" s="64"/>
      <c r="Q518" s="11"/>
      <c r="R518" s="65"/>
      <c r="S518" s="65"/>
      <c r="T518" s="11"/>
      <c r="U518" s="65"/>
      <c r="V518" s="65"/>
      <c r="W518" s="11"/>
      <c r="X518" s="65"/>
      <c r="Y518" s="65"/>
      <c r="Z518" s="65"/>
      <c r="AA518" s="65"/>
      <c r="AB518" s="65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65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</row>
    <row r="519" spans="6:128" ht="12.75">
      <c r="F519" s="11"/>
      <c r="G519" s="9">
        <f t="shared" si="89"/>
        <v>516</v>
      </c>
      <c r="H519" s="8">
        <f t="shared" si="85"/>
        <v>159.40124682848443</v>
      </c>
      <c r="I519" s="8">
        <f t="shared" si="87"/>
        <v>13.829045864577237</v>
      </c>
      <c r="J519" s="8">
        <f t="shared" si="86"/>
        <v>-31.060545559848418</v>
      </c>
      <c r="K519" s="8">
        <f t="shared" si="88"/>
        <v>128.34070126863602</v>
      </c>
      <c r="L519" s="8"/>
      <c r="M519" s="8">
        <v>17</v>
      </c>
      <c r="N519" s="8">
        <v>63</v>
      </c>
      <c r="O519" s="8"/>
      <c r="P519" s="64"/>
      <c r="Q519" s="11"/>
      <c r="R519" s="65"/>
      <c r="S519" s="65"/>
      <c r="T519" s="11"/>
      <c r="U519" s="65"/>
      <c r="V519" s="65"/>
      <c r="W519" s="11"/>
      <c r="X519" s="65"/>
      <c r="Y519" s="65"/>
      <c r="Z519" s="65"/>
      <c r="AA519" s="65"/>
      <c r="AB519" s="6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65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</row>
    <row r="520" spans="6:128" ht="12.75">
      <c r="F520" s="11"/>
      <c r="G520" s="9">
        <f t="shared" si="89"/>
        <v>517</v>
      </c>
      <c r="H520" s="8">
        <f t="shared" si="85"/>
        <v>159.4475228347098</v>
      </c>
      <c r="I520" s="8">
        <f t="shared" si="87"/>
        <v>13.284858368635316</v>
      </c>
      <c r="J520" s="8">
        <f t="shared" si="86"/>
        <v>-31.29716501738297</v>
      </c>
      <c r="K520" s="8">
        <f t="shared" si="88"/>
        <v>128.1503578173268</v>
      </c>
      <c r="L520" s="8"/>
      <c r="M520" s="8">
        <v>18</v>
      </c>
      <c r="N520" s="8">
        <v>62</v>
      </c>
      <c r="O520" s="8"/>
      <c r="P520" s="64"/>
      <c r="Q520" s="11"/>
      <c r="R520" s="65"/>
      <c r="S520" s="65"/>
      <c r="T520" s="11"/>
      <c r="U520" s="65"/>
      <c r="V520" s="65"/>
      <c r="W520" s="11"/>
      <c r="X520" s="65"/>
      <c r="Y520" s="65"/>
      <c r="Z520" s="65"/>
      <c r="AA520" s="65"/>
      <c r="AB520" s="65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65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</row>
    <row r="521" spans="6:128" ht="12.75">
      <c r="F521" s="11"/>
      <c r="G521" s="9">
        <f t="shared" si="89"/>
        <v>518</v>
      </c>
      <c r="H521" s="8">
        <f t="shared" si="85"/>
        <v>159.49225186383111</v>
      </c>
      <c r="I521" s="8">
        <f t="shared" si="87"/>
        <v>12.736624176141053</v>
      </c>
      <c r="J521" s="8">
        <f t="shared" si="86"/>
        <v>-31.524251055270753</v>
      </c>
      <c r="K521" s="8">
        <f t="shared" si="88"/>
        <v>127.96800080856036</v>
      </c>
      <c r="L521" s="8"/>
      <c r="M521" s="8">
        <v>19</v>
      </c>
      <c r="N521" s="8">
        <v>61</v>
      </c>
      <c r="O521" s="8"/>
      <c r="P521" s="64"/>
      <c r="Q521" s="11"/>
      <c r="R521" s="65"/>
      <c r="S521" s="65"/>
      <c r="T521" s="11"/>
      <c r="U521" s="65"/>
      <c r="V521" s="65"/>
      <c r="W521" s="11"/>
      <c r="X521" s="65"/>
      <c r="Y521" s="65"/>
      <c r="Z521" s="65"/>
      <c r="AA521" s="65"/>
      <c r="AB521" s="6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65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</row>
    <row r="522" spans="6:128" ht="12.75">
      <c r="F522" s="11"/>
      <c r="G522" s="9">
        <f t="shared" si="89"/>
        <v>519</v>
      </c>
      <c r="H522" s="8">
        <f t="shared" si="85"/>
        <v>159.5353807439777</v>
      </c>
      <c r="I522" s="8">
        <f t="shared" si="87"/>
        <v>12.184510284540229</v>
      </c>
      <c r="J522" s="8">
        <f t="shared" si="86"/>
        <v>-31.74173450090485</v>
      </c>
      <c r="K522" s="8">
        <f t="shared" si="88"/>
        <v>127.79364624307284</v>
      </c>
      <c r="L522" s="8"/>
      <c r="M522" s="8">
        <v>20</v>
      </c>
      <c r="N522" s="8">
        <v>60</v>
      </c>
      <c r="O522" s="8"/>
      <c r="P522" s="64"/>
      <c r="Q522" s="11"/>
      <c r="R522" s="65"/>
      <c r="S522" s="65"/>
      <c r="T522" s="11"/>
      <c r="U522" s="65"/>
      <c r="V522" s="65"/>
      <c r="W522" s="11"/>
      <c r="X522" s="65"/>
      <c r="Y522" s="65"/>
      <c r="Z522" s="65"/>
      <c r="AA522" s="65"/>
      <c r="AB522" s="6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65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</row>
    <row r="523" spans="6:128" ht="12.75">
      <c r="F523" s="11"/>
      <c r="G523" s="9">
        <f t="shared" si="89"/>
        <v>520</v>
      </c>
      <c r="H523" s="8">
        <f t="shared" si="85"/>
        <v>159.5768582474375</v>
      </c>
      <c r="I523" s="8">
        <f t="shared" si="87"/>
        <v>11.628684873072736</v>
      </c>
      <c r="J523" s="8">
        <f t="shared" si="86"/>
        <v>-31.949549106720887</v>
      </c>
      <c r="K523" s="8">
        <f t="shared" si="88"/>
        <v>127.62730914071662</v>
      </c>
      <c r="L523" s="8"/>
      <c r="M523" s="8">
        <v>21</v>
      </c>
      <c r="N523" s="8">
        <v>59</v>
      </c>
      <c r="O523" s="8"/>
      <c r="P523" s="64"/>
      <c r="Q523" s="11"/>
      <c r="R523" s="65"/>
      <c r="S523" s="65"/>
      <c r="T523" s="11"/>
      <c r="U523" s="65"/>
      <c r="V523" s="65"/>
      <c r="W523" s="11"/>
      <c r="X523" s="65"/>
      <c r="Y523" s="65"/>
      <c r="Z523" s="65"/>
      <c r="AA523" s="65"/>
      <c r="AB523" s="6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65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</row>
    <row r="524" spans="6:128" ht="12.75">
      <c r="F524" s="11"/>
      <c r="G524" s="9">
        <f t="shared" si="89"/>
        <v>521</v>
      </c>
      <c r="H524" s="8">
        <f t="shared" si="85"/>
        <v>159.61663514679378</v>
      </c>
      <c r="I524" s="8">
        <f t="shared" si="87"/>
        <v>11.06931725154336</v>
      </c>
      <c r="J524" s="8">
        <f t="shared" si="86"/>
        <v>-32.14763157037676</v>
      </c>
      <c r="K524" s="8">
        <f t="shared" si="88"/>
        <v>127.46900357641702</v>
      </c>
      <c r="L524" s="8"/>
      <c r="M524" s="8">
        <v>22</v>
      </c>
      <c r="N524" s="8">
        <v>58</v>
      </c>
      <c r="O524" s="8"/>
      <c r="P524" s="64"/>
      <c r="Q524" s="11"/>
      <c r="R524" s="65"/>
      <c r="S524" s="65"/>
      <c r="T524" s="11"/>
      <c r="U524" s="65"/>
      <c r="V524" s="65"/>
      <c r="W524" s="11"/>
      <c r="X524" s="65"/>
      <c r="Y524" s="65"/>
      <c r="Z524" s="65"/>
      <c r="AA524" s="65"/>
      <c r="AB524" s="6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65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</row>
    <row r="525" spans="6:128" ht="12.75">
      <c r="F525" s="11"/>
      <c r="G525" s="9">
        <f t="shared" si="89"/>
        <v>522</v>
      </c>
      <c r="H525" s="8">
        <f t="shared" si="85"/>
        <v>159.65466426869187</v>
      </c>
      <c r="I525" s="8">
        <f t="shared" si="87"/>
        <v>10.506577808748224</v>
      </c>
      <c r="J525" s="8">
        <f t="shared" si="86"/>
        <v>-32.33592155403522</v>
      </c>
      <c r="K525" s="8">
        <f t="shared" si="88"/>
        <v>127.31874271465665</v>
      </c>
      <c r="L525" s="8"/>
      <c r="M525" s="8">
        <v>23</v>
      </c>
      <c r="N525" s="8">
        <v>57</v>
      </c>
      <c r="O525" s="8"/>
      <c r="P525" s="64"/>
      <c r="Q525" s="11"/>
      <c r="R525" s="65"/>
      <c r="S525" s="65"/>
      <c r="T525" s="11"/>
      <c r="U525" s="65"/>
      <c r="V525" s="65"/>
      <c r="W525" s="11"/>
      <c r="X525" s="65"/>
      <c r="Y525" s="65"/>
      <c r="Z525" s="65"/>
      <c r="AA525" s="65"/>
      <c r="AB525" s="6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65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</row>
    <row r="526" spans="6:128" ht="12.75">
      <c r="F526" s="11"/>
      <c r="G526" s="9">
        <f t="shared" si="89"/>
        <v>523</v>
      </c>
      <c r="H526" s="8">
        <f t="shared" si="85"/>
        <v>159.69090054519955</v>
      </c>
      <c r="I526" s="8">
        <f t="shared" si="87"/>
        <v>9.940637960573037</v>
      </c>
      <c r="J526" s="8">
        <f t="shared" si="86"/>
        <v>-32.51436170274321</v>
      </c>
      <c r="K526" s="8">
        <f t="shared" si="88"/>
        <v>127.17653884245635</v>
      </c>
      <c r="L526" s="8"/>
      <c r="M526" s="8">
        <v>24</v>
      </c>
      <c r="N526" s="8">
        <v>56</v>
      </c>
      <c r="O526" s="8"/>
      <c r="P526" s="64"/>
      <c r="Q526" s="11"/>
      <c r="R526" s="65"/>
      <c r="S526" s="65"/>
      <c r="T526" s="11"/>
      <c r="U526" s="65"/>
      <c r="V526" s="65"/>
      <c r="W526" s="11"/>
      <c r="X526" s="65"/>
      <c r="Y526" s="65"/>
      <c r="Z526" s="65"/>
      <c r="AA526" s="65"/>
      <c r="AB526" s="6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65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</row>
    <row r="527" spans="6:128" ht="12.75">
      <c r="F527" s="11"/>
      <c r="G527" s="9">
        <f t="shared" si="89"/>
        <v>524</v>
      </c>
      <c r="H527" s="8">
        <f t="shared" si="85"/>
        <v>159.72530106272586</v>
      </c>
      <c r="I527" s="8">
        <f t="shared" si="87"/>
        <v>9.37167009777794</v>
      </c>
      <c r="J527" s="8">
        <f t="shared" si="86"/>
        <v>-32.68289766190285</v>
      </c>
      <c r="K527" s="8">
        <f t="shared" si="88"/>
        <v>127.04240340082302</v>
      </c>
      <c r="L527" s="8"/>
      <c r="M527" s="8">
        <v>25</v>
      </c>
      <c r="N527" s="8">
        <v>55</v>
      </c>
      <c r="O527" s="8"/>
      <c r="P527" s="64"/>
      <c r="Q527" s="11"/>
      <c r="R527" s="65"/>
      <c r="S527" s="65"/>
      <c r="T527" s="11"/>
      <c r="U527" s="65"/>
      <c r="V527" s="65"/>
      <c r="W527" s="11"/>
      <c r="X527" s="65"/>
      <c r="Y527" s="65"/>
      <c r="Z527" s="65"/>
      <c r="AA527" s="65"/>
      <c r="AB527" s="65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65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</row>
    <row r="528" spans="6:128" ht="12.75">
      <c r="F528" s="11"/>
      <c r="G528" s="9">
        <f t="shared" si="89"/>
        <v>525</v>
      </c>
      <c r="H528" s="8">
        <f t="shared" si="85"/>
        <v>159.75782510846662</v>
      </c>
      <c r="I528" s="8">
        <f t="shared" si="87"/>
        <v>8.799847533485707</v>
      </c>
      <c r="J528" s="8">
        <f t="shared" si="86"/>
        <v>-32.84147809382832</v>
      </c>
      <c r="K528" s="8">
        <f t="shared" si="88"/>
        <v>126.91634701463829</v>
      </c>
      <c r="L528" s="8"/>
      <c r="M528" s="8">
        <v>26</v>
      </c>
      <c r="N528" s="8">
        <v>54</v>
      </c>
      <c r="O528" s="8"/>
      <c r="P528" s="64"/>
      <c r="Q528" s="11"/>
      <c r="R528" s="65"/>
      <c r="S528" s="65"/>
      <c r="T528" s="11"/>
      <c r="U528" s="65"/>
      <c r="V528" s="65"/>
      <c r="W528" s="11"/>
      <c r="X528" s="65"/>
      <c r="Y528" s="65"/>
      <c r="Z528" s="65"/>
      <c r="AA528" s="65"/>
      <c r="AB528" s="65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65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</row>
    <row r="529" spans="6:128" ht="12.75">
      <c r="F529" s="11"/>
      <c r="G529" s="9">
        <f t="shared" si="89"/>
        <v>526</v>
      </c>
      <c r="H529" s="8">
        <f t="shared" si="85"/>
        <v>159.78843421434624</v>
      </c>
      <c r="I529" s="8">
        <f t="shared" si="87"/>
        <v>8.225344450388683</v>
      </c>
      <c r="J529" s="8">
        <f t="shared" si="86"/>
        <v>-32.99005469338388</v>
      </c>
      <c r="K529" s="8">
        <f t="shared" si="88"/>
        <v>126.79837952096236</v>
      </c>
      <c r="L529" s="8"/>
      <c r="M529" s="8">
        <v>27</v>
      </c>
      <c r="N529" s="8">
        <v>53</v>
      </c>
      <c r="O529" s="8"/>
      <c r="P529" s="64"/>
      <c r="Q529" s="11"/>
      <c r="R529" s="65"/>
      <c r="S529" s="65"/>
      <c r="T529" s="11"/>
      <c r="U529" s="65"/>
      <c r="V529" s="65"/>
      <c r="W529" s="11"/>
      <c r="X529" s="65"/>
      <c r="Y529" s="65"/>
      <c r="Z529" s="65"/>
      <c r="AA529" s="65"/>
      <c r="AB529" s="6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65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</row>
    <row r="530" spans="6:128" ht="12.75">
      <c r="F530" s="11"/>
      <c r="G530" s="9">
        <f t="shared" si="89"/>
        <v>527</v>
      </c>
      <c r="H530" s="8">
        <f t="shared" si="85"/>
        <v>159.81709219842824</v>
      </c>
      <c r="I530" s="8">
        <f t="shared" si="87"/>
        <v>7.648335847691425</v>
      </c>
      <c r="J530" s="8">
        <f t="shared" si="86"/>
        <v>-33.12858220269799</v>
      </c>
      <c r="K530" s="8">
        <f t="shared" si="88"/>
        <v>126.68850999573024</v>
      </c>
      <c r="L530" s="8"/>
      <c r="M530" s="8">
        <v>28</v>
      </c>
      <c r="N530" s="8">
        <v>52</v>
      </c>
      <c r="O530" s="8"/>
      <c r="P530" s="64"/>
      <c r="Q530" s="11"/>
      <c r="R530" s="65"/>
      <c r="S530" s="65"/>
      <c r="T530" s="11"/>
      <c r="U530" s="65"/>
      <c r="V530" s="65"/>
      <c r="W530" s="11"/>
      <c r="X530" s="65"/>
      <c r="Y530" s="65"/>
      <c r="Z530" s="65"/>
      <c r="AA530" s="65"/>
      <c r="AB530" s="6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65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</row>
    <row r="531" spans="6:128" ht="12.75">
      <c r="F531" s="11"/>
      <c r="G531" s="9">
        <f t="shared" si="89"/>
        <v>528</v>
      </c>
      <c r="H531" s="8">
        <f t="shared" si="85"/>
        <v>159.84376520376833</v>
      </c>
      <c r="I531" s="8">
        <f t="shared" si="87"/>
        <v>7.06899748780381</v>
      </c>
      <c r="J531" s="8">
        <f t="shared" si="86"/>
        <v>-33.25701842494939</v>
      </c>
      <c r="K531" s="8">
        <f t="shared" si="88"/>
        <v>126.58674677881893</v>
      </c>
      <c r="L531" s="8"/>
      <c r="M531" s="8">
        <v>29</v>
      </c>
      <c r="N531" s="8">
        <v>51</v>
      </c>
      <c r="O531" s="8"/>
      <c r="P531" s="64"/>
      <c r="Q531" s="11"/>
      <c r="R531" s="65"/>
      <c r="S531" s="65"/>
      <c r="T531" s="11"/>
      <c r="U531" s="65"/>
      <c r="V531" s="65"/>
      <c r="W531" s="11"/>
      <c r="X531" s="65"/>
      <c r="Y531" s="65"/>
      <c r="Z531" s="65"/>
      <c r="AA531" s="65"/>
      <c r="AB531" s="6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65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</row>
    <row r="532" spans="6:128" ht="12.75">
      <c r="F532" s="11"/>
      <c r="G532" s="9">
        <f t="shared" si="89"/>
        <v>529</v>
      </c>
      <c r="H532" s="8">
        <f t="shared" si="85"/>
        <v>159.86842173468656</v>
      </c>
      <c r="I532" s="8">
        <f t="shared" si="87"/>
        <v>6.487505842802552</v>
      </c>
      <c r="J532" s="8">
        <f t="shared" si="86"/>
        <v>-33.37532423722057</v>
      </c>
      <c r="K532" s="8">
        <f t="shared" si="88"/>
        <v>126.493097497466</v>
      </c>
      <c r="L532" s="8"/>
      <c r="M532" s="8">
        <v>30</v>
      </c>
      <c r="N532" s="8">
        <v>50</v>
      </c>
      <c r="O532" s="8"/>
      <c r="P532" s="64"/>
      <c r="Q532" s="11"/>
      <c r="R532" s="65"/>
      <c r="S532" s="65"/>
      <c r="T532" s="11"/>
      <c r="U532" s="65"/>
      <c r="V532" s="65"/>
      <c r="W532" s="11"/>
      <c r="X532" s="65"/>
      <c r="Y532" s="65"/>
      <c r="Z532" s="65"/>
      <c r="AA532" s="65"/>
      <c r="AB532" s="6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65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</row>
    <row r="533" spans="6:128" ht="12.75">
      <c r="F533" s="11"/>
      <c r="G533" s="9">
        <f t="shared" si="89"/>
        <v>530</v>
      </c>
      <c r="H533" s="8">
        <f t="shared" si="85"/>
        <v>159.89103269043656</v>
      </c>
      <c r="I533" s="8">
        <f t="shared" si="87"/>
        <v>5.904038040675637</v>
      </c>
      <c r="J533" s="8">
        <f t="shared" si="86"/>
        <v>-33.48346360241507</v>
      </c>
      <c r="K533" s="8">
        <f t="shared" si="88"/>
        <v>126.40756908802149</v>
      </c>
      <c r="L533" s="8"/>
      <c r="M533" s="8">
        <v>31</v>
      </c>
      <c r="N533" s="8">
        <v>49</v>
      </c>
      <c r="O533" s="8"/>
      <c r="P533" s="64"/>
      <c r="Q533" s="11"/>
      <c r="R533" s="65"/>
      <c r="S533" s="65"/>
      <c r="T533" s="11"/>
      <c r="U533" s="65"/>
      <c r="V533" s="65"/>
      <c r="W533" s="11"/>
      <c r="X533" s="65"/>
      <c r="Y533" s="65"/>
      <c r="Z533" s="65"/>
      <c r="AA533" s="65"/>
      <c r="AB533" s="6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65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</row>
    <row r="534" spans="6:128" ht="12.75">
      <c r="F534" s="11"/>
      <c r="G534" s="9">
        <f t="shared" si="89"/>
        <v>531</v>
      </c>
      <c r="H534" s="8">
        <f t="shared" si="85"/>
        <v>159.911571396252</v>
      </c>
      <c r="I534" s="8">
        <f t="shared" si="87"/>
        <v>5.318771811367891</v>
      </c>
      <c r="J534" s="8">
        <f t="shared" si="86"/>
        <v>-33.58140358023468</v>
      </c>
      <c r="K534" s="8">
        <f t="shared" si="88"/>
        <v>126.33016781601731</v>
      </c>
      <c r="L534" s="8"/>
      <c r="M534" s="8">
        <v>32</v>
      </c>
      <c r="N534" s="8">
        <v>48</v>
      </c>
      <c r="O534" s="8"/>
      <c r="P534" s="64"/>
      <c r="Q534" s="11"/>
      <c r="R534" s="65"/>
      <c r="S534" s="65"/>
      <c r="T534" s="11"/>
      <c r="U534" s="65"/>
      <c r="V534" s="65"/>
      <c r="W534" s="11"/>
      <c r="X534" s="65"/>
      <c r="Y534" s="65"/>
      <c r="Z534" s="65"/>
      <c r="AA534" s="65"/>
      <c r="AB534" s="65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65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</row>
    <row r="535" spans="6:128" ht="12.75">
      <c r="F535" s="11"/>
      <c r="G535" s="9">
        <f t="shared" si="89"/>
        <v>532</v>
      </c>
      <c r="H535" s="8">
        <f t="shared" si="85"/>
        <v>159.9300136317519</v>
      </c>
      <c r="I535" s="8">
        <f t="shared" si="87"/>
        <v>4.731885432642244</v>
      </c>
      <c r="J535" s="8">
        <f t="shared" si="86"/>
        <v>-33.66911433721339</v>
      </c>
      <c r="K535" s="8">
        <f t="shared" si="88"/>
        <v>126.26089929453852</v>
      </c>
      <c r="L535" s="8"/>
      <c r="M535" s="8">
        <v>33</v>
      </c>
      <c r="N535" s="8">
        <v>47</v>
      </c>
      <c r="O535" s="8"/>
      <c r="P535" s="64"/>
      <c r="Q535" s="11"/>
      <c r="R535" s="65"/>
      <c r="S535" s="65"/>
      <c r="T535" s="11"/>
      <c r="U535" s="65"/>
      <c r="V535" s="65"/>
      <c r="W535" s="11"/>
      <c r="X535" s="65"/>
      <c r="Y535" s="65"/>
      <c r="Z535" s="65"/>
      <c r="AA535" s="65"/>
      <c r="AB535" s="65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65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</row>
    <row r="536" spans="6:128" ht="12.75">
      <c r="F536" s="11"/>
      <c r="G536" s="9">
        <f t="shared" si="89"/>
        <v>533</v>
      </c>
      <c r="H536" s="8">
        <f t="shared" si="85"/>
        <v>159.94633765668885</v>
      </c>
      <c r="I536" s="8">
        <f t="shared" si="87"/>
        <v>4.14355767577507</v>
      </c>
      <c r="J536" s="8">
        <f t="shared" si="86"/>
        <v>-33.74656915580494</v>
      </c>
      <c r="K536" s="8">
        <f t="shared" si="88"/>
        <v>126.19976850088392</v>
      </c>
      <c r="L536" s="8"/>
      <c r="M536" s="8">
        <v>34</v>
      </c>
      <c r="N536" s="8">
        <v>46</v>
      </c>
      <c r="O536" s="8"/>
      <c r="P536" s="64"/>
      <c r="Q536" s="11"/>
      <c r="R536" s="65"/>
      <c r="S536" s="65"/>
      <c r="T536" s="11"/>
      <c r="U536" s="65"/>
      <c r="V536" s="65"/>
      <c r="W536" s="11"/>
      <c r="X536" s="65"/>
      <c r="Y536" s="65"/>
      <c r="Z536" s="65"/>
      <c r="AA536" s="65"/>
      <c r="AB536" s="65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65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</row>
    <row r="537" spans="6:128" ht="12.75">
      <c r="F537" s="11"/>
      <c r="G537" s="9">
        <f t="shared" si="89"/>
        <v>534</v>
      </c>
      <c r="H537" s="8">
        <f t="shared" si="85"/>
        <v>159.96052423402512</v>
      </c>
      <c r="I537" s="8">
        <f t="shared" si="87"/>
        <v>3.5539677511002505</v>
      </c>
      <c r="J537" s="8">
        <f t="shared" si="86"/>
        <v>-33.81374444252129</v>
      </c>
      <c r="K537" s="8">
        <f t="shared" si="88"/>
        <v>126.14677979150383</v>
      </c>
      <c r="L537" s="8"/>
      <c r="M537" s="8">
        <v>35</v>
      </c>
      <c r="N537" s="8">
        <v>45</v>
      </c>
      <c r="O537" s="8"/>
      <c r="P537" s="64"/>
      <c r="Q537" s="11"/>
      <c r="R537" s="65"/>
      <c r="S537" s="65"/>
      <c r="T537" s="11"/>
      <c r="U537" s="65"/>
      <c r="V537" s="65"/>
      <c r="W537" s="11"/>
      <c r="X537" s="65"/>
      <c r="Y537" s="65"/>
      <c r="Z537" s="65"/>
      <c r="AA537" s="65"/>
      <c r="AB537" s="6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65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</row>
    <row r="538" spans="6:128" ht="12.75">
      <c r="F538" s="11"/>
      <c r="G538" s="9">
        <f t="shared" si="89"/>
        <v>535</v>
      </c>
      <c r="H538" s="8">
        <f t="shared" si="85"/>
        <v>159.9725566503238</v>
      </c>
      <c r="I538" s="8">
        <f t="shared" si="87"/>
        <v>2.963295253420387</v>
      </c>
      <c r="J538" s="8">
        <f t="shared" si="86"/>
        <v>-33.87061973511935</v>
      </c>
      <c r="K538" s="8">
        <f t="shared" si="88"/>
        <v>126.10193691520446</v>
      </c>
      <c r="L538" s="8"/>
      <c r="M538" s="8">
        <v>36</v>
      </c>
      <c r="N538" s="8">
        <v>44</v>
      </c>
      <c r="O538" s="8"/>
      <c r="P538" s="64"/>
      <c r="Q538" s="11"/>
      <c r="R538" s="65"/>
      <c r="S538" s="65"/>
      <c r="T538" s="11"/>
      <c r="U538" s="65"/>
      <c r="V538" s="65"/>
      <c r="W538" s="11"/>
      <c r="X538" s="65"/>
      <c r="Y538" s="65"/>
      <c r="Z538" s="65"/>
      <c r="AA538" s="65"/>
      <c r="AB538" s="6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65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</row>
    <row r="539" spans="6:128" ht="12.75">
      <c r="F539" s="11"/>
      <c r="G539" s="9">
        <f t="shared" si="89"/>
        <v>536</v>
      </c>
      <c r="H539" s="8">
        <f t="shared" si="85"/>
        <v>159.9824207334438</v>
      </c>
      <c r="I539" s="8">
        <f t="shared" si="87"/>
        <v>2.3717201073003062</v>
      </c>
      <c r="J539" s="8">
        <f t="shared" si="86"/>
        <v>-33.917177708834025</v>
      </c>
      <c r="K539" s="8">
        <f t="shared" si="88"/>
        <v>126.06524302460977</v>
      </c>
      <c r="L539" s="8"/>
      <c r="M539" s="8">
        <v>37</v>
      </c>
      <c r="N539" s="8">
        <v>43</v>
      </c>
      <c r="O539" s="8"/>
      <c r="P539" s="64"/>
      <c r="Q539" s="11"/>
      <c r="R539" s="65"/>
      <c r="S539" s="65"/>
      <c r="T539" s="11"/>
      <c r="U539" s="65"/>
      <c r="V539" s="65"/>
      <c r="W539" s="11"/>
      <c r="X539" s="65"/>
      <c r="Y539" s="65"/>
      <c r="Z539" s="65"/>
      <c r="AA539" s="65"/>
      <c r="AB539" s="6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65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</row>
    <row r="540" spans="6:128" ht="12.75">
      <c r="F540" s="11"/>
      <c r="G540" s="9">
        <f t="shared" si="89"/>
        <v>537</v>
      </c>
      <c r="H540" s="8">
        <f t="shared" si="85"/>
        <v>159.9901048675288</v>
      </c>
      <c r="I540" s="8">
        <f t="shared" si="87"/>
        <v>1.7794225122601128</v>
      </c>
      <c r="J540" s="8">
        <f t="shared" si="86"/>
        <v>-33.95340418165551</v>
      </c>
      <c r="K540" s="8">
        <f t="shared" si="88"/>
        <v>126.03670068587329</v>
      </c>
      <c r="L540" s="8"/>
      <c r="M540" s="8">
        <v>38</v>
      </c>
      <c r="N540" s="8">
        <v>42</v>
      </c>
      <c r="O540" s="8"/>
      <c r="P540" s="64"/>
      <c r="Q540" s="11"/>
      <c r="R540" s="65"/>
      <c r="S540" s="65"/>
      <c r="T540" s="11"/>
      <c r="U540" s="65"/>
      <c r="V540" s="65"/>
      <c r="W540" s="11"/>
      <c r="X540" s="65"/>
      <c r="Y540" s="65"/>
      <c r="Z540" s="65"/>
      <c r="AA540" s="65"/>
      <c r="AB540" s="6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65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</row>
    <row r="541" spans="6:128" ht="12.75">
      <c r="F541" s="11"/>
      <c r="G541" s="9">
        <f t="shared" si="89"/>
        <v>538</v>
      </c>
      <c r="H541" s="8">
        <f t="shared" si="85"/>
        <v>159.99560000528194</v>
      </c>
      <c r="I541" s="8">
        <f t="shared" si="87"/>
        <v>1.186582887885032</v>
      </c>
      <c r="J541" s="8">
        <f t="shared" si="86"/>
        <v>-33.97928811864926</v>
      </c>
      <c r="K541" s="8">
        <f t="shared" si="88"/>
        <v>126.01631188663268</v>
      </c>
      <c r="L541" s="8"/>
      <c r="M541" s="8">
        <v>39</v>
      </c>
      <c r="N541" s="8">
        <v>41</v>
      </c>
      <c r="O541" s="8"/>
      <c r="P541" s="64"/>
      <c r="Q541" s="11"/>
      <c r="R541" s="65"/>
      <c r="S541" s="65"/>
      <c r="T541" s="11"/>
      <c r="U541" s="65"/>
      <c r="V541" s="65"/>
      <c r="W541" s="11"/>
      <c r="X541" s="65"/>
      <c r="Y541" s="65"/>
      <c r="Z541" s="65"/>
      <c r="AA541" s="65"/>
      <c r="AB541" s="6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65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</row>
    <row r="542" spans="6:128" ht="12.75">
      <c r="F542" s="11"/>
      <c r="G542" s="9">
        <f t="shared" si="89"/>
        <v>539</v>
      </c>
      <c r="H542" s="8">
        <f t="shared" si="85"/>
        <v>159.99889967751977</v>
      </c>
      <c r="I542" s="8">
        <f t="shared" si="87"/>
        <v>0.593381818867615</v>
      </c>
      <c r="J542" s="8">
        <f t="shared" si="86"/>
        <v>-33.9948216353173</v>
      </c>
      <c r="K542" s="8">
        <f t="shared" si="88"/>
        <v>126.00407804220248</v>
      </c>
      <c r="L542" s="8"/>
      <c r="M542" s="8">
        <v>40</v>
      </c>
      <c r="N542" s="8">
        <v>40</v>
      </c>
      <c r="O542" s="8"/>
      <c r="P542" s="64"/>
      <c r="Q542" s="11"/>
      <c r="R542" s="65"/>
      <c r="S542" s="65"/>
      <c r="T542" s="11"/>
      <c r="U542" s="65"/>
      <c r="V542" s="65"/>
      <c r="W542" s="11"/>
      <c r="X542" s="65"/>
      <c r="Y542" s="65"/>
      <c r="Z542" s="65"/>
      <c r="AA542" s="65"/>
      <c r="AB542" s="65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65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</row>
    <row r="543" spans="6:128" ht="12.75">
      <c r="F543" s="11"/>
      <c r="G543" s="9">
        <f t="shared" si="89"/>
        <v>540</v>
      </c>
      <c r="H543" s="8">
        <f t="shared" si="85"/>
        <v>160</v>
      </c>
      <c r="I543" s="8">
        <f t="shared" si="87"/>
        <v>1.2496514240067924E-14</v>
      </c>
      <c r="J543" s="8">
        <f t="shared" si="86"/>
        <v>-34</v>
      </c>
      <c r="K543" s="8">
        <f t="shared" si="88"/>
        <v>126</v>
      </c>
      <c r="L543" s="8"/>
      <c r="M543" s="8">
        <v>41</v>
      </c>
      <c r="N543" s="8">
        <v>39</v>
      </c>
      <c r="O543" s="8"/>
      <c r="P543" s="64"/>
      <c r="Q543" s="11"/>
      <c r="R543" s="65"/>
      <c r="S543" s="65"/>
      <c r="T543" s="11"/>
      <c r="U543" s="65"/>
      <c r="V543" s="65"/>
      <c r="W543" s="11"/>
      <c r="X543" s="65"/>
      <c r="Y543" s="65"/>
      <c r="Z543" s="65"/>
      <c r="AA543" s="65"/>
      <c r="AB543" s="6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65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</row>
    <row r="544" spans="6:128" ht="12.75">
      <c r="F544" s="11"/>
      <c r="G544" s="9">
        <f t="shared" si="89"/>
        <v>541</v>
      </c>
      <c r="H544" s="8">
        <f t="shared" si="85"/>
        <v>159.99889967751977</v>
      </c>
      <c r="I544" s="8">
        <f t="shared" si="87"/>
        <v>-0.5933818188676504</v>
      </c>
      <c r="J544" s="8">
        <f t="shared" si="86"/>
        <v>-33.9948216353173</v>
      </c>
      <c r="K544" s="8">
        <f t="shared" si="88"/>
        <v>126.00407804220248</v>
      </c>
      <c r="L544" s="8"/>
      <c r="M544" s="8">
        <v>42</v>
      </c>
      <c r="N544" s="8">
        <v>38</v>
      </c>
      <c r="O544" s="8"/>
      <c r="P544" s="64"/>
      <c r="Q544" s="11"/>
      <c r="R544" s="65"/>
      <c r="S544" s="65"/>
      <c r="T544" s="11"/>
      <c r="U544" s="65"/>
      <c r="V544" s="65"/>
      <c r="W544" s="11"/>
      <c r="X544" s="65"/>
      <c r="Y544" s="65"/>
      <c r="Z544" s="65"/>
      <c r="AA544" s="65"/>
      <c r="AB544" s="6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65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</row>
    <row r="545" spans="6:128" ht="12.75">
      <c r="F545" s="11"/>
      <c r="G545" s="9">
        <f t="shared" si="89"/>
        <v>542</v>
      </c>
      <c r="H545" s="8">
        <f t="shared" si="85"/>
        <v>159.99560000528194</v>
      </c>
      <c r="I545" s="8">
        <f t="shared" si="87"/>
        <v>-1.186582887885007</v>
      </c>
      <c r="J545" s="8">
        <f t="shared" si="86"/>
        <v>-33.97928811864926</v>
      </c>
      <c r="K545" s="8">
        <f t="shared" si="88"/>
        <v>126.01631188663268</v>
      </c>
      <c r="L545" s="8"/>
      <c r="M545" s="8">
        <v>43</v>
      </c>
      <c r="N545" s="8">
        <v>37</v>
      </c>
      <c r="O545" s="8"/>
      <c r="P545" s="64"/>
      <c r="Q545" s="11"/>
      <c r="R545" s="65"/>
      <c r="S545" s="65"/>
      <c r="T545" s="11"/>
      <c r="U545" s="65"/>
      <c r="V545" s="65"/>
      <c r="W545" s="11"/>
      <c r="X545" s="65"/>
      <c r="Y545" s="65"/>
      <c r="Z545" s="65"/>
      <c r="AA545" s="65"/>
      <c r="AB545" s="6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65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</row>
    <row r="546" spans="6:128" ht="12.75">
      <c r="F546" s="11"/>
      <c r="G546" s="9">
        <f t="shared" si="89"/>
        <v>543</v>
      </c>
      <c r="H546" s="8">
        <f t="shared" si="85"/>
        <v>159.9901048675288</v>
      </c>
      <c r="I546" s="8">
        <f t="shared" si="87"/>
        <v>-1.7794225122600877</v>
      </c>
      <c r="J546" s="8">
        <f t="shared" si="86"/>
        <v>-33.95340418165551</v>
      </c>
      <c r="K546" s="8">
        <f t="shared" si="88"/>
        <v>126.03670068587329</v>
      </c>
      <c r="L546" s="8"/>
      <c r="M546" s="8">
        <v>44</v>
      </c>
      <c r="N546" s="8">
        <v>36</v>
      </c>
      <c r="O546" s="8"/>
      <c r="P546" s="64"/>
      <c r="Q546" s="11"/>
      <c r="R546" s="65"/>
      <c r="S546" s="65"/>
      <c r="T546" s="11"/>
      <c r="U546" s="65"/>
      <c r="V546" s="65"/>
      <c r="W546" s="11"/>
      <c r="X546" s="65"/>
      <c r="Y546" s="65"/>
      <c r="Z546" s="65"/>
      <c r="AA546" s="65"/>
      <c r="AB546" s="6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65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</row>
    <row r="547" spans="6:128" ht="12.75">
      <c r="F547" s="11"/>
      <c r="G547" s="9">
        <f t="shared" si="89"/>
        <v>544</v>
      </c>
      <c r="H547" s="8">
        <f t="shared" si="85"/>
        <v>159.9824207334438</v>
      </c>
      <c r="I547" s="8">
        <f t="shared" si="87"/>
        <v>-2.371720107300281</v>
      </c>
      <c r="J547" s="8">
        <f t="shared" si="86"/>
        <v>-33.917177708834025</v>
      </c>
      <c r="K547" s="8">
        <f t="shared" si="88"/>
        <v>126.06524302460977</v>
      </c>
      <c r="L547" s="8"/>
      <c r="M547" s="8">
        <v>45</v>
      </c>
      <c r="N547" s="8">
        <v>35</v>
      </c>
      <c r="O547" s="8"/>
      <c r="P547" s="64"/>
      <c r="Q547" s="11"/>
      <c r="R547" s="65"/>
      <c r="S547" s="65"/>
      <c r="T547" s="11"/>
      <c r="U547" s="65"/>
      <c r="V547" s="65"/>
      <c r="W547" s="11"/>
      <c r="X547" s="65"/>
      <c r="Y547" s="65"/>
      <c r="Z547" s="65"/>
      <c r="AA547" s="65"/>
      <c r="AB547" s="6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65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</row>
    <row r="548" spans="6:128" ht="12.75">
      <c r="F548" s="11"/>
      <c r="G548" s="9">
        <f t="shared" si="89"/>
        <v>545</v>
      </c>
      <c r="H548" s="8">
        <f t="shared" si="85"/>
        <v>159.9725566503238</v>
      </c>
      <c r="I548" s="8">
        <f t="shared" si="87"/>
        <v>-2.963295253420362</v>
      </c>
      <c r="J548" s="8">
        <f t="shared" si="86"/>
        <v>-33.87061973511935</v>
      </c>
      <c r="K548" s="8">
        <f t="shared" si="88"/>
        <v>126.10193691520446</v>
      </c>
      <c r="L548" s="8"/>
      <c r="M548" s="8">
        <v>46</v>
      </c>
      <c r="N548" s="8">
        <v>34</v>
      </c>
      <c r="O548" s="8"/>
      <c r="P548" s="64"/>
      <c r="Q548" s="11"/>
      <c r="R548" s="65"/>
      <c r="S548" s="65"/>
      <c r="T548" s="11"/>
      <c r="U548" s="65"/>
      <c r="V548" s="65"/>
      <c r="W548" s="11"/>
      <c r="X548" s="65"/>
      <c r="Y548" s="65"/>
      <c r="Z548" s="65"/>
      <c r="AA548" s="65"/>
      <c r="AB548" s="6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65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</row>
    <row r="549" spans="6:128" ht="12.75">
      <c r="F549" s="11"/>
      <c r="G549" s="9">
        <f t="shared" si="89"/>
        <v>546</v>
      </c>
      <c r="H549" s="8">
        <f t="shared" si="85"/>
        <v>159.96052423402512</v>
      </c>
      <c r="I549" s="8">
        <f t="shared" si="87"/>
        <v>-3.5539677511002257</v>
      </c>
      <c r="J549" s="8">
        <f t="shared" si="86"/>
        <v>-33.81374444252129</v>
      </c>
      <c r="K549" s="8">
        <f t="shared" si="88"/>
        <v>126.14677979150383</v>
      </c>
      <c r="L549" s="8"/>
      <c r="M549" s="8">
        <v>47</v>
      </c>
      <c r="N549" s="8">
        <v>33</v>
      </c>
      <c r="O549" s="8"/>
      <c r="P549" s="64"/>
      <c r="Q549" s="11"/>
      <c r="R549" s="65"/>
      <c r="S549" s="65"/>
      <c r="T549" s="11"/>
      <c r="U549" s="65"/>
      <c r="V549" s="65"/>
      <c r="W549" s="11"/>
      <c r="X549" s="65"/>
      <c r="Y549" s="65"/>
      <c r="Z549" s="65"/>
      <c r="AA549" s="65"/>
      <c r="AB549" s="65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65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</row>
    <row r="550" spans="6:128" ht="12.75">
      <c r="F550" s="11"/>
      <c r="G550" s="9">
        <f t="shared" si="89"/>
        <v>547</v>
      </c>
      <c r="H550" s="8">
        <f t="shared" si="85"/>
        <v>159.94633765668888</v>
      </c>
      <c r="I550" s="8">
        <f t="shared" si="87"/>
        <v>-4.143557675774985</v>
      </c>
      <c r="J550" s="8">
        <f t="shared" si="86"/>
        <v>-33.74656915580495</v>
      </c>
      <c r="K550" s="8">
        <f t="shared" si="88"/>
        <v>126.19976850088393</v>
      </c>
      <c r="L550" s="8"/>
      <c r="M550" s="8">
        <v>48</v>
      </c>
      <c r="N550" s="8">
        <v>32</v>
      </c>
      <c r="O550" s="8"/>
      <c r="P550" s="64"/>
      <c r="Q550" s="11"/>
      <c r="R550" s="65"/>
      <c r="S550" s="65"/>
      <c r="T550" s="11"/>
      <c r="U550" s="65"/>
      <c r="V550" s="65"/>
      <c r="W550" s="11"/>
      <c r="X550" s="65"/>
      <c r="Y550" s="65"/>
      <c r="Z550" s="65"/>
      <c r="AA550" s="65"/>
      <c r="AB550" s="65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65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</row>
    <row r="551" spans="6:128" ht="12.75">
      <c r="F551" s="11"/>
      <c r="G551" s="9">
        <f t="shared" si="89"/>
        <v>548</v>
      </c>
      <c r="H551" s="8">
        <f t="shared" si="85"/>
        <v>159.9300136317519</v>
      </c>
      <c r="I551" s="8">
        <f t="shared" si="87"/>
        <v>-4.731885432642219</v>
      </c>
      <c r="J551" s="8">
        <f t="shared" si="86"/>
        <v>-33.669114337213394</v>
      </c>
      <c r="K551" s="8">
        <f t="shared" si="88"/>
        <v>126.26089929453852</v>
      </c>
      <c r="L551" s="8"/>
      <c r="M551" s="8">
        <v>49</v>
      </c>
      <c r="N551" s="8">
        <v>31</v>
      </c>
      <c r="O551" s="8"/>
      <c r="P551" s="64"/>
      <c r="Q551" s="11"/>
      <c r="R551" s="65"/>
      <c r="S551" s="65"/>
      <c r="T551" s="11"/>
      <c r="U551" s="65"/>
      <c r="V551" s="65"/>
      <c r="W551" s="11"/>
      <c r="X551" s="65"/>
      <c r="Y551" s="65"/>
      <c r="Z551" s="65"/>
      <c r="AA551" s="65"/>
      <c r="AB551" s="65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65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</row>
    <row r="552" spans="6:128" ht="12.75">
      <c r="F552" s="11"/>
      <c r="G552" s="9">
        <f t="shared" si="89"/>
        <v>549</v>
      </c>
      <c r="H552" s="8">
        <f t="shared" si="85"/>
        <v>159.911571396252</v>
      </c>
      <c r="I552" s="8">
        <f t="shared" si="87"/>
        <v>-5.318771811367807</v>
      </c>
      <c r="J552" s="8">
        <f t="shared" si="86"/>
        <v>-33.581403580234685</v>
      </c>
      <c r="K552" s="8">
        <f t="shared" si="88"/>
        <v>126.33016781601731</v>
      </c>
      <c r="L552" s="8"/>
      <c r="M552" s="8">
        <v>50</v>
      </c>
      <c r="N552" s="8">
        <v>30</v>
      </c>
      <c r="O552" s="8"/>
      <c r="P552" s="64"/>
      <c r="Q552" s="11"/>
      <c r="R552" s="65"/>
      <c r="S552" s="65"/>
      <c r="T552" s="11"/>
      <c r="U552" s="65"/>
      <c r="V552" s="65"/>
      <c r="W552" s="11"/>
      <c r="X552" s="65"/>
      <c r="Y552" s="65"/>
      <c r="Z552" s="65"/>
      <c r="AA552" s="65"/>
      <c r="AB552" s="6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65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</row>
    <row r="553" spans="6:128" ht="12.75">
      <c r="F553" s="11"/>
      <c r="G553" s="9">
        <f t="shared" si="89"/>
        <v>550</v>
      </c>
      <c r="H553" s="8">
        <f t="shared" si="85"/>
        <v>159.89103269043656</v>
      </c>
      <c r="I553" s="8">
        <f t="shared" si="87"/>
        <v>-5.904038040675612</v>
      </c>
      <c r="J553" s="8">
        <f t="shared" si="86"/>
        <v>-33.48346360241508</v>
      </c>
      <c r="K553" s="8">
        <f t="shared" si="88"/>
        <v>126.40756908802149</v>
      </c>
      <c r="L553" s="8"/>
      <c r="M553" s="8">
        <v>51</v>
      </c>
      <c r="N553" s="8">
        <v>29</v>
      </c>
      <c r="O553" s="8"/>
      <c r="P553" s="64"/>
      <c r="Q553" s="11"/>
      <c r="R553" s="65"/>
      <c r="S553" s="65"/>
      <c r="T553" s="11"/>
      <c r="U553" s="65"/>
      <c r="V553" s="65"/>
      <c r="W553" s="11"/>
      <c r="X553" s="65"/>
      <c r="Y553" s="65"/>
      <c r="Z553" s="65"/>
      <c r="AA553" s="65"/>
      <c r="AB553" s="6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65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</row>
    <row r="554" spans="6:128" ht="12.75">
      <c r="F554" s="11"/>
      <c r="G554" s="9">
        <f t="shared" si="89"/>
        <v>551</v>
      </c>
      <c r="H554" s="8">
        <f t="shared" si="85"/>
        <v>159.86842173468656</v>
      </c>
      <c r="I554" s="8">
        <f t="shared" si="87"/>
        <v>-6.487505842802468</v>
      </c>
      <c r="J554" s="8">
        <f t="shared" si="86"/>
        <v>-33.37532423722059</v>
      </c>
      <c r="K554" s="8">
        <f t="shared" si="88"/>
        <v>126.49309749746598</v>
      </c>
      <c r="L554" s="8"/>
      <c r="M554" s="8">
        <v>52</v>
      </c>
      <c r="N554" s="8">
        <v>28</v>
      </c>
      <c r="O554" s="8"/>
      <c r="P554" s="64"/>
      <c r="Q554" s="11"/>
      <c r="R554" s="65"/>
      <c r="S554" s="65"/>
      <c r="T554" s="11"/>
      <c r="U554" s="65"/>
      <c r="V554" s="65"/>
      <c r="W554" s="11"/>
      <c r="X554" s="65"/>
      <c r="Y554" s="65"/>
      <c r="Z554" s="65"/>
      <c r="AA554" s="65"/>
      <c r="AB554" s="65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65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</row>
    <row r="555" spans="6:128" ht="12.75">
      <c r="F555" s="11"/>
      <c r="G555" s="9">
        <f t="shared" si="89"/>
        <v>552</v>
      </c>
      <c r="H555" s="8">
        <f t="shared" si="85"/>
        <v>159.84376520376833</v>
      </c>
      <c r="I555" s="8">
        <f t="shared" si="87"/>
        <v>-7.068997487803785</v>
      </c>
      <c r="J555" s="8">
        <f t="shared" si="86"/>
        <v>-33.2570184249494</v>
      </c>
      <c r="K555" s="8">
        <f t="shared" si="88"/>
        <v>126.58674677881893</v>
      </c>
      <c r="L555" s="8"/>
      <c r="M555" s="8">
        <v>53</v>
      </c>
      <c r="N555" s="8">
        <v>27</v>
      </c>
      <c r="O555" s="8"/>
      <c r="P555" s="64"/>
      <c r="Q555" s="11"/>
      <c r="R555" s="65"/>
      <c r="S555" s="65"/>
      <c r="T555" s="11"/>
      <c r="U555" s="65"/>
      <c r="V555" s="65"/>
      <c r="W555" s="11"/>
      <c r="X555" s="65"/>
      <c r="Y555" s="65"/>
      <c r="Z555" s="65"/>
      <c r="AA555" s="65"/>
      <c r="AB555" s="6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65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</row>
    <row r="556" spans="6:128" ht="12.75">
      <c r="F556" s="11"/>
      <c r="G556" s="9">
        <f t="shared" si="89"/>
        <v>553</v>
      </c>
      <c r="H556" s="8">
        <f t="shared" si="85"/>
        <v>159.81709219842824</v>
      </c>
      <c r="I556" s="8">
        <f t="shared" si="87"/>
        <v>-7.648335847691401</v>
      </c>
      <c r="J556" s="8">
        <f t="shared" si="86"/>
        <v>-33.128582202698</v>
      </c>
      <c r="K556" s="8">
        <f t="shared" si="88"/>
        <v>126.68850999573024</v>
      </c>
      <c r="L556" s="8"/>
      <c r="M556" s="8">
        <v>54</v>
      </c>
      <c r="N556" s="8">
        <v>26</v>
      </c>
      <c r="O556" s="8"/>
      <c r="P556" s="64"/>
      <c r="Q556" s="11"/>
      <c r="R556" s="65"/>
      <c r="S556" s="65"/>
      <c r="T556" s="11"/>
      <c r="U556" s="65"/>
      <c r="V556" s="65"/>
      <c r="W556" s="11"/>
      <c r="X556" s="65"/>
      <c r="Y556" s="65"/>
      <c r="Z556" s="65"/>
      <c r="AA556" s="65"/>
      <c r="AB556" s="65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65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</row>
    <row r="557" spans="6:128" ht="12.75">
      <c r="F557" s="11"/>
      <c r="G557" s="9">
        <f t="shared" si="89"/>
        <v>554</v>
      </c>
      <c r="H557" s="8">
        <f t="shared" si="85"/>
        <v>159.78843421434624</v>
      </c>
      <c r="I557" s="8">
        <f t="shared" si="87"/>
        <v>-8.225344450388716</v>
      </c>
      <c r="J557" s="8">
        <f t="shared" si="86"/>
        <v>-32.990054693383875</v>
      </c>
      <c r="K557" s="8">
        <f t="shared" si="88"/>
        <v>126.79837952096236</v>
      </c>
      <c r="L557" s="8"/>
      <c r="M557" s="8">
        <v>55</v>
      </c>
      <c r="N557" s="8">
        <v>25</v>
      </c>
      <c r="O557" s="8"/>
      <c r="P557" s="64"/>
      <c r="Q557" s="11"/>
      <c r="R557" s="65"/>
      <c r="S557" s="65"/>
      <c r="T557" s="11"/>
      <c r="U557" s="65"/>
      <c r="V557" s="65"/>
      <c r="W557" s="11"/>
      <c r="X557" s="65"/>
      <c r="Y557" s="65"/>
      <c r="Z557" s="65"/>
      <c r="AA557" s="65"/>
      <c r="AB557" s="6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65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</row>
    <row r="558" spans="6:128" ht="12.75">
      <c r="F558" s="11"/>
      <c r="G558" s="9">
        <f t="shared" si="89"/>
        <v>555</v>
      </c>
      <c r="H558" s="8">
        <f t="shared" si="85"/>
        <v>159.75782510846662</v>
      </c>
      <c r="I558" s="8">
        <f t="shared" si="87"/>
        <v>-8.799847533485742</v>
      </c>
      <c r="J558" s="8">
        <f t="shared" si="86"/>
        <v>-32.841478093828314</v>
      </c>
      <c r="K558" s="8">
        <f t="shared" si="88"/>
        <v>126.9163470146383</v>
      </c>
      <c r="L558" s="8"/>
      <c r="M558" s="8">
        <v>56</v>
      </c>
      <c r="N558" s="8">
        <v>24</v>
      </c>
      <c r="O558" s="8"/>
      <c r="P558" s="64"/>
      <c r="Q558" s="11"/>
      <c r="R558" s="65"/>
      <c r="S558" s="65"/>
      <c r="T558" s="11"/>
      <c r="U558" s="65"/>
      <c r="V558" s="65"/>
      <c r="W558" s="11"/>
      <c r="X558" s="65"/>
      <c r="Y558" s="65"/>
      <c r="Z558" s="65"/>
      <c r="AA558" s="65"/>
      <c r="AB558" s="65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65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</row>
    <row r="559" spans="6:128" ht="12.75">
      <c r="F559" s="11"/>
      <c r="G559" s="9">
        <f t="shared" si="89"/>
        <v>556</v>
      </c>
      <c r="H559" s="8">
        <f t="shared" si="85"/>
        <v>159.72530106272586</v>
      </c>
      <c r="I559" s="8">
        <f t="shared" si="87"/>
        <v>-9.371670097777974</v>
      </c>
      <c r="J559" s="8">
        <f t="shared" si="86"/>
        <v>-32.68289766190284</v>
      </c>
      <c r="K559" s="8">
        <f t="shared" si="88"/>
        <v>127.04240340082302</v>
      </c>
      <c r="L559" s="8"/>
      <c r="M559" s="8">
        <v>57</v>
      </c>
      <c r="N559" s="8">
        <v>23</v>
      </c>
      <c r="O559" s="8"/>
      <c r="P559" s="64"/>
      <c r="Q559" s="11"/>
      <c r="R559" s="65"/>
      <c r="S559" s="65"/>
      <c r="T559" s="11"/>
      <c r="U559" s="65"/>
      <c r="V559" s="65"/>
      <c r="W559" s="11"/>
      <c r="X559" s="65"/>
      <c r="Y559" s="65"/>
      <c r="Z559" s="65"/>
      <c r="AA559" s="65"/>
      <c r="AB559" s="6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65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</row>
    <row r="560" spans="6:128" ht="12.75">
      <c r="F560" s="11"/>
      <c r="G560" s="9">
        <f t="shared" si="89"/>
        <v>557</v>
      </c>
      <c r="H560" s="8">
        <f t="shared" si="85"/>
        <v>159.69090054519955</v>
      </c>
      <c r="I560" s="8">
        <f t="shared" si="87"/>
        <v>-9.94063796057307</v>
      </c>
      <c r="J560" s="8">
        <f t="shared" si="86"/>
        <v>-32.5143617027432</v>
      </c>
      <c r="K560" s="8">
        <f t="shared" si="88"/>
        <v>127.17653884245635</v>
      </c>
      <c r="L560" s="8"/>
      <c r="M560" s="8">
        <v>58</v>
      </c>
      <c r="N560" s="8">
        <v>22</v>
      </c>
      <c r="O560" s="8"/>
      <c r="P560" s="64"/>
      <c r="Q560" s="11"/>
      <c r="R560" s="65"/>
      <c r="S560" s="65"/>
      <c r="T560" s="11"/>
      <c r="U560" s="65"/>
      <c r="V560" s="65"/>
      <c r="W560" s="11"/>
      <c r="X560" s="65"/>
      <c r="Y560" s="65"/>
      <c r="Z560" s="65"/>
      <c r="AA560" s="65"/>
      <c r="AB560" s="65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65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</row>
    <row r="561" spans="6:128" ht="12.75">
      <c r="F561" s="11"/>
      <c r="G561" s="9">
        <f t="shared" si="89"/>
        <v>558</v>
      </c>
      <c r="H561" s="8">
        <f t="shared" si="85"/>
        <v>159.65466426869187</v>
      </c>
      <c r="I561" s="8">
        <f t="shared" si="87"/>
        <v>-10.506577808748201</v>
      </c>
      <c r="J561" s="8">
        <f t="shared" si="86"/>
        <v>-32.335921554035224</v>
      </c>
      <c r="K561" s="8">
        <f t="shared" si="88"/>
        <v>127.31874271465665</v>
      </c>
      <c r="L561" s="8"/>
      <c r="M561" s="8">
        <v>59</v>
      </c>
      <c r="N561" s="8">
        <v>21</v>
      </c>
      <c r="O561" s="8"/>
      <c r="P561" s="64"/>
      <c r="Q561" s="11"/>
      <c r="R561" s="65"/>
      <c r="S561" s="65"/>
      <c r="T561" s="11"/>
      <c r="U561" s="65"/>
      <c r="V561" s="65"/>
      <c r="W561" s="11"/>
      <c r="X561" s="65"/>
      <c r="Y561" s="65"/>
      <c r="Z561" s="65"/>
      <c r="AA561" s="65"/>
      <c r="AB561" s="6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65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</row>
    <row r="562" spans="6:128" ht="12.75">
      <c r="F562" s="11"/>
      <c r="G562" s="9">
        <f t="shared" si="89"/>
        <v>559</v>
      </c>
      <c r="H562" s="8">
        <f t="shared" si="85"/>
        <v>159.61663514679378</v>
      </c>
      <c r="I562" s="8">
        <f t="shared" si="87"/>
        <v>-11.069317251543337</v>
      </c>
      <c r="J562" s="8">
        <f t="shared" si="86"/>
        <v>-32.14763157037677</v>
      </c>
      <c r="K562" s="8">
        <f t="shared" si="88"/>
        <v>127.46900357641701</v>
      </c>
      <c r="L562" s="8"/>
      <c r="M562" s="8">
        <v>60</v>
      </c>
      <c r="N562" s="8">
        <v>20</v>
      </c>
      <c r="O562" s="8"/>
      <c r="P562" s="64"/>
      <c r="Q562" s="11"/>
      <c r="R562" s="65"/>
      <c r="S562" s="65"/>
      <c r="T562" s="11"/>
      <c r="U562" s="65"/>
      <c r="V562" s="65"/>
      <c r="W562" s="11"/>
      <c r="X562" s="65"/>
      <c r="Y562" s="65"/>
      <c r="Z562" s="65"/>
      <c r="AA562" s="65"/>
      <c r="AB562" s="6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65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</row>
    <row r="563" spans="6:128" ht="12.75">
      <c r="F563" s="11"/>
      <c r="G563" s="9">
        <f t="shared" si="89"/>
        <v>560</v>
      </c>
      <c r="H563" s="8">
        <f t="shared" si="85"/>
        <v>159.5768582474375</v>
      </c>
      <c r="I563" s="8">
        <f t="shared" si="87"/>
        <v>-11.62868487307271</v>
      </c>
      <c r="J563" s="8">
        <f t="shared" si="86"/>
        <v>-31.949549106720895</v>
      </c>
      <c r="K563" s="8">
        <f t="shared" si="88"/>
        <v>127.62730914071662</v>
      </c>
      <c r="L563" s="8"/>
      <c r="M563" s="8">
        <v>61</v>
      </c>
      <c r="N563" s="8">
        <v>19</v>
      </c>
      <c r="O563" s="8"/>
      <c r="P563" s="64"/>
      <c r="Q563" s="11"/>
      <c r="R563" s="65"/>
      <c r="S563" s="65"/>
      <c r="T563" s="11"/>
      <c r="U563" s="65"/>
      <c r="V563" s="65"/>
      <c r="W563" s="11"/>
      <c r="X563" s="65"/>
      <c r="Y563" s="65"/>
      <c r="Z563" s="65"/>
      <c r="AA563" s="65"/>
      <c r="AB563" s="6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65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</row>
    <row r="564" spans="6:128" ht="12.75">
      <c r="F564" s="11"/>
      <c r="G564" s="9">
        <f t="shared" si="89"/>
        <v>561</v>
      </c>
      <c r="H564" s="8">
        <f t="shared" si="85"/>
        <v>159.5353807439777</v>
      </c>
      <c r="I564" s="8">
        <f t="shared" si="87"/>
        <v>-12.184510284540208</v>
      </c>
      <c r="J564" s="8">
        <f t="shared" si="86"/>
        <v>-31.741734500904858</v>
      </c>
      <c r="K564" s="8">
        <f t="shared" si="88"/>
        <v>127.79364624307284</v>
      </c>
      <c r="L564" s="8"/>
      <c r="M564" s="8">
        <v>62</v>
      </c>
      <c r="N564" s="8">
        <v>18</v>
      </c>
      <c r="O564" s="8"/>
      <c r="P564" s="64"/>
      <c r="Q564" s="11"/>
      <c r="R564" s="65"/>
      <c r="S564" s="65"/>
      <c r="T564" s="11"/>
      <c r="U564" s="65"/>
      <c r="V564" s="65"/>
      <c r="W564" s="11"/>
      <c r="X564" s="65"/>
      <c r="Y564" s="65"/>
      <c r="Z564" s="65"/>
      <c r="AA564" s="65"/>
      <c r="AB564" s="6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65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</row>
    <row r="565" spans="6:128" ht="12.75">
      <c r="F565" s="11"/>
      <c r="G565" s="9">
        <f t="shared" si="89"/>
        <v>562</v>
      </c>
      <c r="H565" s="8">
        <f t="shared" si="85"/>
        <v>159.49225186383111</v>
      </c>
      <c r="I565" s="8">
        <f t="shared" si="87"/>
        <v>-12.736624176140973</v>
      </c>
      <c r="J565" s="8">
        <f t="shared" si="86"/>
        <v>-31.52425105527079</v>
      </c>
      <c r="K565" s="8">
        <f t="shared" si="88"/>
        <v>127.96800080856033</v>
      </c>
      <c r="L565" s="8"/>
      <c r="M565" s="8">
        <v>63</v>
      </c>
      <c r="N565" s="8">
        <v>17</v>
      </c>
      <c r="O565" s="8"/>
      <c r="P565" s="64"/>
      <c r="Q565" s="11"/>
      <c r="R565" s="65"/>
      <c r="S565" s="65"/>
      <c r="T565" s="11"/>
      <c r="U565" s="65"/>
      <c r="V565" s="65"/>
      <c r="W565" s="11"/>
      <c r="X565" s="65"/>
      <c r="Y565" s="65"/>
      <c r="Z565" s="65"/>
      <c r="AA565" s="65"/>
      <c r="AB565" s="65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65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</row>
    <row r="566" spans="6:128" ht="12.75">
      <c r="F566" s="11"/>
      <c r="G566" s="9">
        <f t="shared" si="89"/>
        <v>563</v>
      </c>
      <c r="H566" s="8">
        <f t="shared" si="85"/>
        <v>159.4475228347098</v>
      </c>
      <c r="I566" s="8">
        <f t="shared" si="87"/>
        <v>-13.284858368635293</v>
      </c>
      <c r="J566" s="8">
        <f t="shared" si="86"/>
        <v>-31.297165017382977</v>
      </c>
      <c r="K566" s="8">
        <f t="shared" si="88"/>
        <v>128.1503578173268</v>
      </c>
      <c r="L566" s="8"/>
      <c r="M566" s="8">
        <v>64</v>
      </c>
      <c r="N566" s="8">
        <v>16</v>
      </c>
      <c r="O566" s="8"/>
      <c r="P566" s="64"/>
      <c r="Q566" s="11"/>
      <c r="R566" s="65"/>
      <c r="S566" s="65"/>
      <c r="T566" s="11"/>
      <c r="U566" s="65"/>
      <c r="V566" s="65"/>
      <c r="W566" s="11"/>
      <c r="X566" s="65"/>
      <c r="Y566" s="65"/>
      <c r="Z566" s="65"/>
      <c r="AA566" s="65"/>
      <c r="AB566" s="65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65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</row>
    <row r="567" spans="6:128" ht="12.75">
      <c r="F567" s="11"/>
      <c r="G567" s="9">
        <f t="shared" si="89"/>
        <v>564</v>
      </c>
      <c r="H567" s="8">
        <f t="shared" si="85"/>
        <v>159.40124682848443</v>
      </c>
      <c r="I567" s="8">
        <f t="shared" si="87"/>
        <v>-13.829045864577157</v>
      </c>
      <c r="J567" s="8">
        <f t="shared" si="86"/>
        <v>-31.060545559848453</v>
      </c>
      <c r="K567" s="8">
        <f t="shared" si="88"/>
        <v>128.34070126863597</v>
      </c>
      <c r="L567" s="8"/>
      <c r="M567" s="8">
        <v>65</v>
      </c>
      <c r="N567" s="8">
        <v>15</v>
      </c>
      <c r="O567" s="8"/>
      <c r="P567" s="64"/>
      <c r="Q567" s="11"/>
      <c r="R567" s="65"/>
      <c r="S567" s="65"/>
      <c r="T567" s="11"/>
      <c r="U567" s="65"/>
      <c r="V567" s="65"/>
      <c r="W567" s="11"/>
      <c r="X567" s="65"/>
      <c r="Y567" s="65"/>
      <c r="Z567" s="65"/>
      <c r="AA567" s="65"/>
      <c r="AB567" s="6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65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</row>
    <row r="568" spans="6:128" ht="12.75">
      <c r="F568" s="11"/>
      <c r="G568" s="9">
        <f t="shared" si="89"/>
        <v>565</v>
      </c>
      <c r="H568" s="8">
        <f t="shared" si="85"/>
        <v>159.35347890271746</v>
      </c>
      <c r="I568" s="8">
        <f t="shared" si="87"/>
        <v>-14.369020899183754</v>
      </c>
      <c r="J568" s="8">
        <f t="shared" si="86"/>
        <v>-30.814464759246114</v>
      </c>
      <c r="K568" s="8">
        <f t="shared" si="88"/>
        <v>128.53901414347135</v>
      </c>
      <c r="L568" s="8"/>
      <c r="M568" s="8">
        <v>66</v>
      </c>
      <c r="N568" s="8">
        <v>14</v>
      </c>
      <c r="O568" s="8"/>
      <c r="P568" s="64"/>
      <c r="Q568" s="11"/>
      <c r="R568" s="65"/>
      <c r="S568" s="65"/>
      <c r="T568" s="11"/>
      <c r="U568" s="65"/>
      <c r="V568" s="65"/>
      <c r="W568" s="11"/>
      <c r="X568" s="65"/>
      <c r="Y568" s="65"/>
      <c r="Z568" s="65"/>
      <c r="AA568" s="65"/>
      <c r="AB568" s="6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65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</row>
    <row r="569" spans="6:128" ht="12.75">
      <c r="F569" s="11"/>
      <c r="G569" s="9">
        <f t="shared" si="89"/>
        <v>566</v>
      </c>
      <c r="H569" s="8">
        <f t="shared" si="85"/>
        <v>159.30427593990763</v>
      </c>
      <c r="I569" s="8">
        <f t="shared" si="87"/>
        <v>-14.904618990828626</v>
      </c>
      <c r="J569" s="8">
        <f t="shared" si="86"/>
        <v>-30.55899757417168</v>
      </c>
      <c r="K569" s="8">
        <f t="shared" si="88"/>
        <v>128.74527836573594</v>
      </c>
      <c r="L569" s="8"/>
      <c r="M569" s="8">
        <v>67</v>
      </c>
      <c r="N569" s="8">
        <v>13</v>
      </c>
      <c r="O569" s="8"/>
      <c r="P569" s="64"/>
      <c r="Q569" s="11"/>
      <c r="R569" s="65"/>
      <c r="S569" s="65"/>
      <c r="T569" s="11"/>
      <c r="U569" s="65"/>
      <c r="V569" s="65"/>
      <c r="W569" s="11"/>
      <c r="X569" s="65"/>
      <c r="Y569" s="65"/>
      <c r="Z569" s="65"/>
      <c r="AA569" s="65"/>
      <c r="AB569" s="6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65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</row>
    <row r="570" spans="6:128" ht="12.75">
      <c r="F570" s="11"/>
      <c r="G570" s="9">
        <f t="shared" si="89"/>
        <v>567</v>
      </c>
      <c r="H570" s="8">
        <f t="shared" si="85"/>
        <v>159.25369658449077</v>
      </c>
      <c r="I570" s="8">
        <f t="shared" si="87"/>
        <v>-15.435676991144552</v>
      </c>
      <c r="J570" s="8">
        <f t="shared" si="86"/>
        <v>-30.294221822404527</v>
      </c>
      <c r="K570" s="8">
        <f t="shared" si="88"/>
        <v>128.95947476208624</v>
      </c>
      <c r="L570" s="8"/>
      <c r="M570" s="8">
        <v>68</v>
      </c>
      <c r="N570" s="8">
        <v>12</v>
      </c>
      <c r="O570" s="8"/>
      <c r="P570" s="64"/>
      <c r="Q570" s="11"/>
      <c r="R570" s="65"/>
      <c r="S570" s="65"/>
      <c r="T570" s="11"/>
      <c r="U570" s="65"/>
      <c r="V570" s="65"/>
      <c r="W570" s="11"/>
      <c r="X570" s="65"/>
      <c r="Y570" s="65"/>
      <c r="Z570" s="65"/>
      <c r="AA570" s="65"/>
      <c r="AB570" s="65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65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</row>
    <row r="571" spans="6:128" ht="12.75">
      <c r="F571" s="11"/>
      <c r="G571" s="9">
        <f t="shared" si="89"/>
        <v>568</v>
      </c>
      <c r="H571" s="8">
        <f t="shared" si="85"/>
        <v>159.201801177644</v>
      </c>
      <c r="I571" s="8">
        <f t="shared" si="87"/>
        <v>-15.962033134720269</v>
      </c>
      <c r="J571" s="8">
        <f t="shared" si="86"/>
        <v>-30.020218157203526</v>
      </c>
      <c r="K571" s="8">
        <f t="shared" si="88"/>
        <v>129.18158302044048</v>
      </c>
      <c r="L571" s="8"/>
      <c r="M571" s="8">
        <v>69</v>
      </c>
      <c r="N571" s="8">
        <v>11</v>
      </c>
      <c r="O571" s="8"/>
      <c r="P571" s="64"/>
      <c r="Q571" s="11"/>
      <c r="R571" s="65"/>
      <c r="S571" s="65"/>
      <c r="T571" s="11"/>
      <c r="U571" s="65"/>
      <c r="V571" s="65"/>
      <c r="W571" s="11"/>
      <c r="X571" s="65"/>
      <c r="Y571" s="65"/>
      <c r="Z571" s="65"/>
      <c r="AA571" s="65"/>
      <c r="AB571" s="65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65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</row>
    <row r="572" spans="6:128" ht="12.75">
      <c r="F572" s="11"/>
      <c r="G572" s="9">
        <f t="shared" si="89"/>
        <v>569</v>
      </c>
      <c r="H572" s="8">
        <f t="shared" si="85"/>
        <v>159.148651689943</v>
      </c>
      <c r="I572" s="8">
        <f t="shared" si="87"/>
        <v>-16.48352708837546</v>
      </c>
      <c r="J572" s="8">
        <f t="shared" si="86"/>
        <v>-29.737070042739454</v>
      </c>
      <c r="K572" s="8">
        <f t="shared" si="88"/>
        <v>129.41158164720355</v>
      </c>
      <c r="L572" s="8"/>
      <c r="M572" s="8">
        <v>70</v>
      </c>
      <c r="N572" s="8">
        <v>10</v>
      </c>
      <c r="O572" s="8"/>
      <c r="P572" s="64"/>
      <c r="Q572" s="11"/>
      <c r="R572" s="65"/>
      <c r="S572" s="65"/>
      <c r="T572" s="11"/>
      <c r="U572" s="65"/>
      <c r="V572" s="65"/>
      <c r="W572" s="11"/>
      <c r="X572" s="65"/>
      <c r="Y572" s="65"/>
      <c r="Z572" s="65"/>
      <c r="AA572" s="65"/>
      <c r="AB572" s="65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65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</row>
    <row r="573" spans="6:128" ht="12.75">
      <c r="F573" s="11"/>
      <c r="G573" s="9">
        <f t="shared" si="89"/>
        <v>570</v>
      </c>
      <c r="H573" s="8">
        <f t="shared" si="85"/>
        <v>159.0943116519255</v>
      </c>
      <c r="I573" s="8">
        <f t="shared" si="87"/>
        <v>-17.00000000000002</v>
      </c>
      <c r="J573" s="8">
        <f t="shared" si="86"/>
        <v>-29.4448637286709</v>
      </c>
      <c r="K573" s="8">
        <f t="shared" si="88"/>
        <v>129.6494479232546</v>
      </c>
      <c r="L573" s="8"/>
      <c r="M573" s="8">
        <v>71</v>
      </c>
      <c r="N573" s="8">
        <v>9</v>
      </c>
      <c r="O573" s="8"/>
      <c r="P573" s="64"/>
      <c r="Q573" s="11"/>
      <c r="R573" s="65"/>
      <c r="S573" s="65"/>
      <c r="T573" s="11"/>
      <c r="U573" s="65"/>
      <c r="V573" s="65"/>
      <c r="W573" s="11"/>
      <c r="X573" s="65"/>
      <c r="Y573" s="65"/>
      <c r="Z573" s="65"/>
      <c r="AA573" s="65"/>
      <c r="AB573" s="6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65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</row>
    <row r="574" spans="6:128" ht="12.75">
      <c r="F574" s="11"/>
      <c r="G574" s="9">
        <f t="shared" si="89"/>
        <v>571</v>
      </c>
      <c r="H574" s="8">
        <f t="shared" si="85"/>
        <v>159.03884608261671</v>
      </c>
      <c r="I574" s="8">
        <f t="shared" si="87"/>
        <v>-17.511294546941834</v>
      </c>
      <c r="J574" s="8">
        <f t="shared" si="86"/>
        <v>-29.143688223871823</v>
      </c>
      <c r="K574" s="8">
        <f t="shared" si="88"/>
        <v>129.89515785874488</v>
      </c>
      <c r="L574" s="8"/>
      <c r="M574" s="8">
        <v>72</v>
      </c>
      <c r="N574" s="8">
        <v>8</v>
      </c>
      <c r="O574" s="8"/>
      <c r="P574" s="64"/>
      <c r="Q574" s="11"/>
      <c r="R574" s="65"/>
      <c r="S574" s="65"/>
      <c r="T574" s="11"/>
      <c r="U574" s="65"/>
      <c r="V574" s="65"/>
      <c r="W574" s="11"/>
      <c r="X574" s="65"/>
      <c r="Y574" s="65"/>
      <c r="Z574" s="65"/>
      <c r="AA574" s="65"/>
      <c r="AB574" s="65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65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</row>
    <row r="575" spans="6:128" ht="12.75">
      <c r="F575" s="11"/>
      <c r="G575" s="9">
        <f t="shared" si="89"/>
        <v>572</v>
      </c>
      <c r="H575" s="8">
        <f t="shared" si="85"/>
        <v>158.9823214160747</v>
      </c>
      <c r="I575" s="8">
        <f t="shared" si="87"/>
        <v>-18.017254983928982</v>
      </c>
      <c r="J575" s="8">
        <f t="shared" si="86"/>
        <v>-28.833635269318474</v>
      </c>
      <c r="K575" s="8">
        <f t="shared" si="88"/>
        <v>130.14868614675623</v>
      </c>
      <c r="L575" s="8"/>
      <c r="M575" s="8">
        <v>73</v>
      </c>
      <c r="N575" s="8">
        <v>7</v>
      </c>
      <c r="O575" s="8"/>
      <c r="P575" s="64"/>
      <c r="Q575" s="11"/>
      <c r="R575" s="65"/>
      <c r="S575" s="65"/>
      <c r="T575" s="11"/>
      <c r="U575" s="65"/>
      <c r="V575" s="65"/>
      <c r="W575" s="11"/>
      <c r="X575" s="65"/>
      <c r="Y575" s="65"/>
      <c r="Z575" s="65"/>
      <c r="AA575" s="65"/>
      <c r="AB575" s="6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65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</row>
    <row r="576" spans="6:128" ht="12.75">
      <c r="F576" s="11"/>
      <c r="G576" s="9">
        <f t="shared" si="89"/>
        <v>573</v>
      </c>
      <c r="H576" s="8">
        <f t="shared" si="85"/>
        <v>158.92480542601842</v>
      </c>
      <c r="I576" s="8">
        <f t="shared" si="87"/>
        <v>-18.517727190510904</v>
      </c>
      <c r="J576" s="8">
        <f t="shared" si="86"/>
        <v>-28.51479931014443</v>
      </c>
      <c r="K576" s="8">
        <f t="shared" si="88"/>
        <v>130.41000611587398</v>
      </c>
      <c r="L576" s="8"/>
      <c r="M576" s="8">
        <v>74</v>
      </c>
      <c r="N576" s="8">
        <v>6</v>
      </c>
      <c r="O576" s="8"/>
      <c r="P576" s="64"/>
      <c r="Q576" s="11"/>
      <c r="R576" s="65"/>
      <c r="S576" s="65"/>
      <c r="T576" s="11"/>
      <c r="U576" s="65"/>
      <c r="V576" s="65"/>
      <c r="W576" s="11"/>
      <c r="X576" s="65"/>
      <c r="Y576" s="65"/>
      <c r="Z576" s="65"/>
      <c r="AA576" s="65"/>
      <c r="AB576" s="65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65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</row>
    <row r="577" spans="6:128" ht="12.75">
      <c r="F577" s="11"/>
      <c r="G577" s="9">
        <f t="shared" si="89"/>
        <v>574</v>
      </c>
      <c r="H577" s="8">
        <f t="shared" si="85"/>
        <v>158.86636714860197</v>
      </c>
      <c r="I577" s="8">
        <f t="shared" si="87"/>
        <v>-19.01255871800539</v>
      </c>
      <c r="J577" s="8">
        <f t="shared" si="86"/>
        <v>-28.187277466871418</v>
      </c>
      <c r="K577" s="8">
        <f t="shared" si="88"/>
        <v>130.67908968173055</v>
      </c>
      <c r="L577" s="8"/>
      <c r="M577" s="8">
        <v>75</v>
      </c>
      <c r="N577" s="8">
        <v>5</v>
      </c>
      <c r="O577" s="8"/>
      <c r="P577" s="64"/>
      <c r="Q577" s="11"/>
      <c r="R577" s="65"/>
      <c r="S577" s="65"/>
      <c r="T577" s="11"/>
      <c r="U577" s="65"/>
      <c r="V577" s="65"/>
      <c r="W577" s="11"/>
      <c r="X577" s="65"/>
      <c r="Y577" s="65"/>
      <c r="Z577" s="65"/>
      <c r="AA577" s="65"/>
      <c r="AB577" s="6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65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</row>
    <row r="578" spans="6:128" ht="12.75">
      <c r="F578" s="11"/>
      <c r="G578" s="9">
        <f t="shared" si="89"/>
        <v>575</v>
      </c>
      <c r="H578" s="8">
        <f t="shared" si="85"/>
        <v>158.80707680340393</v>
      </c>
      <c r="I578" s="8">
        <f t="shared" si="87"/>
        <v>-19.501598835935535</v>
      </c>
      <c r="J578" s="8">
        <f t="shared" si="86"/>
        <v>-27.851169505825744</v>
      </c>
      <c r="K578" s="8">
        <f t="shared" si="88"/>
        <v>130.9559072975782</v>
      </c>
      <c r="L578" s="8"/>
      <c r="M578" s="8">
        <v>76</v>
      </c>
      <c r="N578" s="8">
        <v>4</v>
      </c>
      <c r="O578" s="8"/>
      <c r="P578" s="64"/>
      <c r="Q578" s="11"/>
      <c r="R578" s="65"/>
      <c r="S578" s="65"/>
      <c r="T578" s="11"/>
      <c r="U578" s="65"/>
      <c r="V578" s="65"/>
      <c r="W578" s="11"/>
      <c r="X578" s="65"/>
      <c r="Y578" s="65"/>
      <c r="Z578" s="65"/>
      <c r="AA578" s="65"/>
      <c r="AB578" s="6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65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</row>
    <row r="579" spans="6:128" ht="12.75">
      <c r="F579" s="11"/>
      <c r="G579" s="9">
        <f t="shared" si="89"/>
        <v>576</v>
      </c>
      <c r="H579" s="8">
        <f aca="true" t="shared" si="90" ref="H579:H642">SQRT($F$6^2-$F$3^2*(SIN(G579*PI()/180))^2)</f>
        <v>158.74700571270225</v>
      </c>
      <c r="I579" s="8">
        <f t="shared" si="87"/>
        <v>-19.984698577944076</v>
      </c>
      <c r="J579" s="8">
        <f aca="true" t="shared" si="91" ref="J579:J642">$F$3*COS(G579*PI()/180)</f>
        <v>-27.506577808748222</v>
      </c>
      <c r="K579" s="8">
        <f t="shared" si="88"/>
        <v>131.24042790395401</v>
      </c>
      <c r="L579" s="8"/>
      <c r="M579" s="8">
        <v>77</v>
      </c>
      <c r="N579" s="8">
        <v>3</v>
      </c>
      <c r="O579" s="8"/>
      <c r="P579" s="64"/>
      <c r="Q579" s="11"/>
      <c r="R579" s="65"/>
      <c r="S579" s="65"/>
      <c r="T579" s="11"/>
      <c r="U579" s="65"/>
      <c r="V579" s="65"/>
      <c r="W579" s="11"/>
      <c r="X579" s="65"/>
      <c r="Y579" s="65"/>
      <c r="Z579" s="65"/>
      <c r="AA579" s="65"/>
      <c r="AB579" s="6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65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</row>
    <row r="580" spans="6:128" ht="12.75">
      <c r="F580" s="11"/>
      <c r="G580" s="9">
        <f t="shared" si="89"/>
        <v>577</v>
      </c>
      <c r="H580" s="8">
        <f t="shared" si="90"/>
        <v>158.68622621910896</v>
      </c>
      <c r="I580" s="8">
        <f aca="true" t="shared" si="92" ref="I580:I643">$F$3*SIN(G580*PI()/180)</f>
        <v>-20.46171078716965</v>
      </c>
      <c r="J580" s="8">
        <f t="shared" si="91"/>
        <v>-27.15360734160795</v>
      </c>
      <c r="K580" s="8">
        <f aca="true" t="shared" si="93" ref="K580:K643">H580+J580</f>
        <v>131.53261887750102</v>
      </c>
      <c r="L580" s="8"/>
      <c r="M580" s="8">
        <v>78</v>
      </c>
      <c r="N580" s="8">
        <v>2</v>
      </c>
      <c r="O580" s="8"/>
      <c r="P580" s="64"/>
      <c r="Q580" s="11"/>
      <c r="R580" s="65"/>
      <c r="S580" s="65"/>
      <c r="T580" s="11"/>
      <c r="U580" s="65"/>
      <c r="V580" s="65"/>
      <c r="W580" s="11"/>
      <c r="X580" s="65"/>
      <c r="Y580" s="65"/>
      <c r="Z580" s="65"/>
      <c r="AA580" s="65"/>
      <c r="AB580" s="6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65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</row>
    <row r="581" spans="6:128" ht="12.75">
      <c r="F581" s="11"/>
      <c r="G581" s="9">
        <f aca="true" t="shared" si="94" ref="G581:G644">G580+1</f>
        <v>578</v>
      </c>
      <c r="H581" s="8">
        <f t="shared" si="90"/>
        <v>158.6248116016426</v>
      </c>
      <c r="I581" s="8">
        <f t="shared" si="92"/>
        <v>-20.93249016107236</v>
      </c>
      <c r="J581" s="8">
        <f t="shared" si="91"/>
        <v>-26.792365622628562</v>
      </c>
      <c r="K581" s="8">
        <f t="shared" si="93"/>
        <v>131.83244597901404</v>
      </c>
      <c r="L581" s="8"/>
      <c r="M581" s="8">
        <v>79</v>
      </c>
      <c r="N581" s="8">
        <v>1</v>
      </c>
      <c r="O581" s="8"/>
      <c r="P581" s="64"/>
      <c r="Q581" s="11"/>
      <c r="R581" s="65"/>
      <c r="S581" s="65"/>
      <c r="T581" s="11"/>
      <c r="U581" s="65"/>
      <c r="V581" s="65"/>
      <c r="W581" s="11"/>
      <c r="X581" s="65"/>
      <c r="Y581" s="65"/>
      <c r="Z581" s="65"/>
      <c r="AA581" s="65"/>
      <c r="AB581" s="6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65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</row>
    <row r="582" spans="6:128" ht="12.75">
      <c r="F582" s="11"/>
      <c r="G582" s="9">
        <f t="shared" si="94"/>
        <v>579</v>
      </c>
      <c r="H582" s="8">
        <f t="shared" si="90"/>
        <v>158.56283599031858</v>
      </c>
      <c r="I582" s="8">
        <f t="shared" si="92"/>
        <v>-21.396893295694472</v>
      </c>
      <c r="J582" s="8">
        <f t="shared" si="91"/>
        <v>-26.42296268953701</v>
      </c>
      <c r="K582" s="8">
        <f t="shared" si="93"/>
        <v>132.13987330078157</v>
      </c>
      <c r="L582" s="8"/>
      <c r="M582" s="8">
        <v>80</v>
      </c>
      <c r="N582" s="8"/>
      <c r="O582" s="8"/>
      <c r="P582" s="64"/>
      <c r="Q582" s="11"/>
      <c r="R582" s="65"/>
      <c r="S582" s="65"/>
      <c r="T582" s="11"/>
      <c r="U582" s="65"/>
      <c r="V582" s="65"/>
      <c r="W582" s="11"/>
      <c r="X582" s="65"/>
      <c r="Y582" s="65"/>
      <c r="Z582" s="65"/>
      <c r="AA582" s="65"/>
      <c r="AB582" s="6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65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</row>
    <row r="583" spans="6:128" ht="12.75">
      <c r="F583" s="11"/>
      <c r="G583" s="9">
        <f t="shared" si="94"/>
        <v>580</v>
      </c>
      <c r="H583" s="8">
        <f t="shared" si="90"/>
        <v>158.50037427934197</v>
      </c>
      <c r="I583" s="8">
        <f t="shared" si="92"/>
        <v>-21.854778729342303</v>
      </c>
      <c r="J583" s="8">
        <f t="shared" si="91"/>
        <v>-26.04551106604528</v>
      </c>
      <c r="K583" s="8">
        <f t="shared" si="93"/>
        <v>132.45486321329668</v>
      </c>
      <c r="L583" s="8"/>
      <c r="M583" s="8">
        <v>81</v>
      </c>
      <c r="N583" s="8"/>
      <c r="O583" s="8"/>
      <c r="P583" s="64"/>
      <c r="Q583" s="11"/>
      <c r="R583" s="65"/>
      <c r="S583" s="65"/>
      <c r="T583" s="11"/>
      <c r="U583" s="65"/>
      <c r="V583" s="65"/>
      <c r="W583" s="11"/>
      <c r="X583" s="65"/>
      <c r="Y583" s="65"/>
      <c r="Z583" s="65"/>
      <c r="AA583" s="65"/>
      <c r="AB583" s="65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65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</row>
    <row r="584" spans="6:128" ht="12.75">
      <c r="F584" s="11"/>
      <c r="G584" s="9">
        <f t="shared" si="94"/>
        <v>581</v>
      </c>
      <c r="H584" s="8">
        <f t="shared" si="90"/>
        <v>158.43750203898986</v>
      </c>
      <c r="I584" s="8">
        <f t="shared" si="92"/>
        <v>-22.306006985677236</v>
      </c>
      <c r="J584" s="8">
        <f t="shared" si="91"/>
        <v>-25.66012572757426</v>
      </c>
      <c r="K584" s="8">
        <f t="shared" si="93"/>
        <v>132.7773763114156</v>
      </c>
      <c r="L584" s="8"/>
      <c r="M584" s="8">
        <v>82</v>
      </c>
      <c r="N584" s="8"/>
      <c r="O584" s="8"/>
      <c r="P584" s="64"/>
      <c r="Q584" s="11"/>
      <c r="R584" s="65"/>
      <c r="S584" s="65"/>
      <c r="T584" s="11"/>
      <c r="U584" s="65"/>
      <c r="V584" s="65"/>
      <c r="W584" s="11"/>
      <c r="X584" s="65"/>
      <c r="Y584" s="65"/>
      <c r="Z584" s="65"/>
      <c r="AA584" s="65"/>
      <c r="AB584" s="6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65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</row>
    <row r="585" spans="6:128" ht="12.75">
      <c r="F585" s="11"/>
      <c r="G585" s="9">
        <f t="shared" si="94"/>
        <v>582</v>
      </c>
      <c r="H585" s="8">
        <f t="shared" si="90"/>
        <v>158.374295426274</v>
      </c>
      <c r="I585" s="8">
        <f t="shared" si="92"/>
        <v>-22.75044061620114</v>
      </c>
      <c r="J585" s="8">
        <f t="shared" si="91"/>
        <v>-25.26692406623144</v>
      </c>
      <c r="K585" s="8">
        <f t="shared" si="93"/>
        <v>133.10737136004255</v>
      </c>
      <c r="L585" s="8"/>
      <c r="M585" s="8">
        <v>83</v>
      </c>
      <c r="N585" s="8"/>
      <c r="O585" s="8"/>
      <c r="P585" s="64"/>
      <c r="Q585" s="11"/>
      <c r="R585" s="65"/>
      <c r="S585" s="65"/>
      <c r="T585" s="11"/>
      <c r="U585" s="65"/>
      <c r="V585" s="65"/>
      <c r="W585" s="11"/>
      <c r="X585" s="65"/>
      <c r="Y585" s="65"/>
      <c r="Z585" s="65"/>
      <c r="AA585" s="65"/>
      <c r="AB585" s="65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65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</row>
    <row r="586" spans="6:128" ht="12.75">
      <c r="F586" s="11"/>
      <c r="G586" s="9">
        <f t="shared" si="94"/>
        <v>583</v>
      </c>
      <c r="H586" s="8">
        <f t="shared" si="90"/>
        <v>158.31083109447724</v>
      </c>
      <c r="I586" s="8">
        <f t="shared" si="92"/>
        <v>-23.187944242124924</v>
      </c>
      <c r="J586" s="8">
        <f t="shared" si="91"/>
        <v>-24.866025855051817</v>
      </c>
      <c r="K586" s="8">
        <f t="shared" si="93"/>
        <v>133.44480523942542</v>
      </c>
      <c r="L586" s="8"/>
      <c r="M586" s="8">
        <v>84</v>
      </c>
      <c r="N586" s="8"/>
      <c r="O586" s="8"/>
      <c r="P586" s="64"/>
      <c r="Q586" s="11"/>
      <c r="R586" s="65"/>
      <c r="S586" s="65"/>
      <c r="T586" s="11"/>
      <c r="U586" s="65"/>
      <c r="V586" s="65"/>
      <c r="W586" s="11"/>
      <c r="X586" s="65"/>
      <c r="Y586" s="65"/>
      <c r="Z586" s="65"/>
      <c r="AA586" s="65"/>
      <c r="AB586" s="65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65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</row>
    <row r="587" spans="6:128" ht="12.75">
      <c r="F587" s="11"/>
      <c r="G587" s="9">
        <f t="shared" si="94"/>
        <v>584</v>
      </c>
      <c r="H587" s="8">
        <f t="shared" si="90"/>
        <v>158.247186101662</v>
      </c>
      <c r="I587" s="8">
        <f t="shared" si="92"/>
        <v>-23.618384595605903</v>
      </c>
      <c r="J587" s="8">
        <f t="shared" si="91"/>
        <v>-24.457553211514146</v>
      </c>
      <c r="K587" s="8">
        <f t="shared" si="93"/>
        <v>133.78963289014786</v>
      </c>
      <c r="L587" s="8"/>
      <c r="M587" s="8">
        <v>85</v>
      </c>
      <c r="N587" s="8"/>
      <c r="O587" s="8"/>
      <c r="P587" s="64"/>
      <c r="Q587" s="11"/>
      <c r="R587" s="65"/>
      <c r="S587" s="65"/>
      <c r="T587" s="11"/>
      <c r="U587" s="65"/>
      <c r="V587" s="65"/>
      <c r="W587" s="11"/>
      <c r="X587" s="65"/>
      <c r="Y587" s="65"/>
      <c r="Z587" s="65"/>
      <c r="AA587" s="65"/>
      <c r="AB587" s="65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65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</row>
    <row r="588" spans="6:128" ht="12.75">
      <c r="F588" s="11"/>
      <c r="G588" s="9">
        <f t="shared" si="94"/>
        <v>585</v>
      </c>
      <c r="H588" s="8">
        <f t="shared" si="90"/>
        <v>158.18343781824947</v>
      </c>
      <c r="I588" s="8">
        <f t="shared" si="92"/>
        <v>-24.04163056034263</v>
      </c>
      <c r="J588" s="8">
        <f t="shared" si="91"/>
        <v>-24.041630560342604</v>
      </c>
      <c r="K588" s="8">
        <f t="shared" si="93"/>
        <v>134.14180725790686</v>
      </c>
      <c r="L588" s="8"/>
      <c r="M588" s="8">
        <v>86</v>
      </c>
      <c r="N588" s="8"/>
      <c r="O588" s="8"/>
      <c r="P588" s="64"/>
      <c r="Q588" s="11"/>
      <c r="R588" s="65"/>
      <c r="S588" s="65"/>
      <c r="T588" s="11"/>
      <c r="U588" s="65"/>
      <c r="V588" s="65"/>
      <c r="W588" s="11"/>
      <c r="X588" s="65"/>
      <c r="Y588" s="65"/>
      <c r="Z588" s="65"/>
      <c r="AA588" s="65"/>
      <c r="AB588" s="6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65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</row>
    <row r="589" spans="6:128" ht="12.75">
      <c r="F589" s="11"/>
      <c r="G589" s="9">
        <f t="shared" si="94"/>
        <v>586</v>
      </c>
      <c r="H589" s="8">
        <f t="shared" si="90"/>
        <v>158.1196638337748</v>
      </c>
      <c r="I589" s="8">
        <f t="shared" si="92"/>
        <v>-24.457553211514124</v>
      </c>
      <c r="J589" s="8">
        <f t="shared" si="91"/>
        <v>-23.61838459560592</v>
      </c>
      <c r="K589" s="8">
        <f t="shared" si="93"/>
        <v>134.50127923816888</v>
      </c>
      <c r="L589" s="8"/>
      <c r="M589" s="8">
        <v>87</v>
      </c>
      <c r="N589" s="8"/>
      <c r="O589" s="8"/>
      <c r="P589" s="64"/>
      <c r="Q589" s="11"/>
      <c r="R589" s="65"/>
      <c r="S589" s="65"/>
      <c r="T589" s="11"/>
      <c r="U589" s="65"/>
      <c r="V589" s="65"/>
      <c r="W589" s="11"/>
      <c r="X589" s="65"/>
      <c r="Y589" s="65"/>
      <c r="Z589" s="65"/>
      <c r="AA589" s="65"/>
      <c r="AB589" s="65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65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</row>
    <row r="590" spans="6:128" ht="12.75">
      <c r="F590" s="11"/>
      <c r="G590" s="9">
        <f t="shared" si="94"/>
        <v>587</v>
      </c>
      <c r="H590" s="8">
        <f t="shared" si="90"/>
        <v>158.05594186292362</v>
      </c>
      <c r="I590" s="8">
        <f t="shared" si="92"/>
        <v>-24.8660258550518</v>
      </c>
      <c r="J590" s="8">
        <f t="shared" si="91"/>
        <v>-23.18794424212495</v>
      </c>
      <c r="K590" s="8">
        <f t="shared" si="93"/>
        <v>134.86799762079866</v>
      </c>
      <c r="L590" s="8"/>
      <c r="M590" s="8">
        <v>88</v>
      </c>
      <c r="N590" s="8"/>
      <c r="O590" s="8"/>
      <c r="P590" s="64"/>
      <c r="Q590" s="11"/>
      <c r="R590" s="65"/>
      <c r="S590" s="65"/>
      <c r="T590" s="11"/>
      <c r="U590" s="65"/>
      <c r="V590" s="65"/>
      <c r="W590" s="11"/>
      <c r="X590" s="65"/>
      <c r="Y590" s="65"/>
      <c r="Z590" s="65"/>
      <c r="AA590" s="65"/>
      <c r="AB590" s="6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65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</row>
    <row r="591" spans="6:128" ht="12.75">
      <c r="F591" s="11"/>
      <c r="G591" s="9">
        <f t="shared" si="94"/>
        <v>588</v>
      </c>
      <c r="H591" s="8">
        <f t="shared" si="90"/>
        <v>157.9923496509603</v>
      </c>
      <c r="I591" s="8">
        <f t="shared" si="92"/>
        <v>-25.26692406623142</v>
      </c>
      <c r="J591" s="8">
        <f t="shared" si="91"/>
        <v>-22.75044061620116</v>
      </c>
      <c r="K591" s="8">
        <f t="shared" si="93"/>
        <v>135.24190903475915</v>
      </c>
      <c r="L591" s="8"/>
      <c r="M591" s="8">
        <v>89</v>
      </c>
      <c r="N591" s="8"/>
      <c r="O591" s="8"/>
      <c r="P591" s="64"/>
      <c r="Q591" s="11"/>
      <c r="R591" s="65"/>
      <c r="S591" s="65"/>
      <c r="T591" s="11"/>
      <c r="U591" s="65"/>
      <c r="V591" s="65"/>
      <c r="W591" s="11"/>
      <c r="X591" s="65"/>
      <c r="Y591" s="65"/>
      <c r="Z591" s="65"/>
      <c r="AA591" s="65"/>
      <c r="AB591" s="6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65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</row>
    <row r="592" spans="6:128" ht="12.75">
      <c r="F592" s="11"/>
      <c r="G592" s="9">
        <f t="shared" si="94"/>
        <v>589</v>
      </c>
      <c r="H592" s="8">
        <f t="shared" si="90"/>
        <v>157.9289648786602</v>
      </c>
      <c r="I592" s="8">
        <f t="shared" si="92"/>
        <v>-25.66012572757424</v>
      </c>
      <c r="J592" s="8">
        <f t="shared" si="91"/>
        <v>-22.306006985677254</v>
      </c>
      <c r="K592" s="8">
        <f t="shared" si="93"/>
        <v>135.62295789298295</v>
      </c>
      <c r="L592" s="8"/>
      <c r="M592" s="8">
        <v>90</v>
      </c>
      <c r="N592" s="8"/>
      <c r="O592" s="8"/>
      <c r="P592" s="64"/>
      <c r="Q592" s="11"/>
      <c r="R592" s="65"/>
      <c r="S592" s="65"/>
      <c r="T592" s="11"/>
      <c r="U592" s="65"/>
      <c r="V592" s="65"/>
      <c r="W592" s="11"/>
      <c r="X592" s="65"/>
      <c r="Y592" s="65"/>
      <c r="Z592" s="65"/>
      <c r="AA592" s="65"/>
      <c r="AB592" s="65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65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</row>
    <row r="593" spans="6:128" ht="12.75">
      <c r="F593" s="11"/>
      <c r="G593" s="9">
        <f t="shared" si="94"/>
        <v>590</v>
      </c>
      <c r="H593" s="8">
        <f t="shared" si="90"/>
        <v>157.86586506686146</v>
      </c>
      <c r="I593" s="8">
        <f t="shared" si="92"/>
        <v>-26.04551106604526</v>
      </c>
      <c r="J593" s="8">
        <f t="shared" si="91"/>
        <v>-21.85477872934233</v>
      </c>
      <c r="K593" s="8">
        <f t="shared" si="93"/>
        <v>136.01108633751915</v>
      </c>
      <c r="L593" s="8"/>
      <c r="M593" s="8">
        <v>91</v>
      </c>
      <c r="N593" s="8"/>
      <c r="O593" s="8"/>
      <c r="P593" s="64"/>
      <c r="Q593" s="11"/>
      <c r="R593" s="65"/>
      <c r="S593" s="65"/>
      <c r="T593" s="11"/>
      <c r="U593" s="65"/>
      <c r="V593" s="65"/>
      <c r="W593" s="11"/>
      <c r="X593" s="65"/>
      <c r="Y593" s="65"/>
      <c r="Z593" s="65"/>
      <c r="AA593" s="65"/>
      <c r="AB593" s="6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65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</row>
    <row r="594" spans="6:128" ht="12.75">
      <c r="F594" s="11"/>
      <c r="G594" s="9">
        <f t="shared" si="94"/>
        <v>591</v>
      </c>
      <c r="H594" s="8">
        <f t="shared" si="90"/>
        <v>157.80312748075477</v>
      </c>
      <c r="I594" s="8">
        <f t="shared" si="92"/>
        <v>-26.422962689536995</v>
      </c>
      <c r="J594" s="8">
        <f t="shared" si="91"/>
        <v>-21.39689329569449</v>
      </c>
      <c r="K594" s="8">
        <f t="shared" si="93"/>
        <v>136.40623418506027</v>
      </c>
      <c r="L594" s="8"/>
      <c r="M594" s="8">
        <v>92</v>
      </c>
      <c r="N594" s="8"/>
      <c r="O594" s="8"/>
      <c r="P594" s="64"/>
      <c r="Q594" s="11"/>
      <c r="R594" s="65"/>
      <c r="S594" s="65"/>
      <c r="T594" s="11"/>
      <c r="U594" s="65"/>
      <c r="V594" s="65"/>
      <c r="W594" s="11"/>
      <c r="X594" s="65"/>
      <c r="Y594" s="65"/>
      <c r="Z594" s="65"/>
      <c r="AA594" s="65"/>
      <c r="AB594" s="65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65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</row>
    <row r="595" spans="6:128" ht="12.75">
      <c r="F595" s="11"/>
      <c r="G595" s="9">
        <f t="shared" si="94"/>
        <v>592</v>
      </c>
      <c r="H595" s="8">
        <f t="shared" si="90"/>
        <v>157.74082903403098</v>
      </c>
      <c r="I595" s="8">
        <f t="shared" si="92"/>
        <v>-26.792365622628544</v>
      </c>
      <c r="J595" s="8">
        <f t="shared" si="91"/>
        <v>-20.932490161072383</v>
      </c>
      <c r="K595" s="8">
        <f t="shared" si="93"/>
        <v>136.8083388729586</v>
      </c>
      <c r="L595" s="8"/>
      <c r="M595" s="8">
        <v>93</v>
      </c>
      <c r="N595" s="8"/>
      <c r="O595" s="8"/>
      <c r="P595" s="64"/>
      <c r="Q595" s="11"/>
      <c r="R595" s="65"/>
      <c r="S595" s="65"/>
      <c r="T595" s="11"/>
      <c r="U595" s="65"/>
      <c r="V595" s="65"/>
      <c r="W595" s="11"/>
      <c r="X595" s="65"/>
      <c r="Y595" s="65"/>
      <c r="Z595" s="65"/>
      <c r="AA595" s="65"/>
      <c r="AB595" s="6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65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</row>
    <row r="596" spans="6:128" ht="12.75">
      <c r="F596" s="11"/>
      <c r="G596" s="9">
        <f t="shared" si="94"/>
        <v>593</v>
      </c>
      <c r="H596" s="8">
        <f t="shared" si="90"/>
        <v>157.67904619301126</v>
      </c>
      <c r="I596" s="8">
        <f t="shared" si="92"/>
        <v>-27.153607341607934</v>
      </c>
      <c r="J596" s="8">
        <f t="shared" si="91"/>
        <v>-20.46171078716967</v>
      </c>
      <c r="K596" s="8">
        <f t="shared" si="93"/>
        <v>137.2173354058416</v>
      </c>
      <c r="L596" s="8"/>
      <c r="M596" s="8">
        <v>94</v>
      </c>
      <c r="N596" s="8"/>
      <c r="O596" s="8"/>
      <c r="P596" s="64"/>
      <c r="Q596" s="11"/>
      <c r="R596" s="65"/>
      <c r="S596" s="65"/>
      <c r="T596" s="11"/>
      <c r="U596" s="65"/>
      <c r="V596" s="65"/>
      <c r="W596" s="11"/>
      <c r="X596" s="65"/>
      <c r="Y596" s="65"/>
      <c r="Z596" s="65"/>
      <c r="AA596" s="65"/>
      <c r="AB596" s="6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65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</row>
    <row r="597" spans="6:128" ht="12.75">
      <c r="F597" s="11"/>
      <c r="G597" s="9">
        <f t="shared" si="94"/>
        <v>594</v>
      </c>
      <c r="H597" s="8">
        <f t="shared" si="90"/>
        <v>157.61785488088358</v>
      </c>
      <c r="I597" s="8">
        <f t="shared" si="92"/>
        <v>-27.506577808748204</v>
      </c>
      <c r="J597" s="8">
        <f t="shared" si="91"/>
        <v>-19.984698577944098</v>
      </c>
      <c r="K597" s="8">
        <f t="shared" si="93"/>
        <v>137.63315630293948</v>
      </c>
      <c r="L597" s="8"/>
      <c r="M597" s="8">
        <v>95</v>
      </c>
      <c r="N597" s="8"/>
      <c r="O597" s="8"/>
      <c r="P597" s="64"/>
      <c r="Q597" s="11"/>
      <c r="R597" s="65"/>
      <c r="S597" s="65"/>
      <c r="T597" s="11"/>
      <c r="U597" s="65"/>
      <c r="V597" s="65"/>
      <c r="W597" s="11"/>
      <c r="X597" s="65"/>
      <c r="Y597" s="65"/>
      <c r="Z597" s="65"/>
      <c r="AA597" s="65"/>
      <c r="AB597" s="65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65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</row>
    <row r="598" spans="6:128" ht="12.75">
      <c r="F598" s="11"/>
      <c r="G598" s="9">
        <f t="shared" si="94"/>
        <v>595</v>
      </c>
      <c r="H598" s="8">
        <f t="shared" si="90"/>
        <v>157.55733038217474</v>
      </c>
      <c r="I598" s="8">
        <f t="shared" si="92"/>
        <v>-27.85116950582569</v>
      </c>
      <c r="J598" s="8">
        <f t="shared" si="91"/>
        <v>-19.501598835935607</v>
      </c>
      <c r="K598" s="8">
        <f t="shared" si="93"/>
        <v>138.05573154623914</v>
      </c>
      <c r="L598" s="8"/>
      <c r="M598" s="8">
        <v>96</v>
      </c>
      <c r="N598" s="8"/>
      <c r="O598" s="8"/>
      <c r="P598" s="64"/>
      <c r="Q598" s="11"/>
      <c r="R598" s="65"/>
      <c r="S598" s="65"/>
      <c r="T598" s="11"/>
      <c r="U598" s="65"/>
      <c r="V598" s="65"/>
      <c r="W598" s="11"/>
      <c r="X598" s="65"/>
      <c r="Y598" s="65"/>
      <c r="Z598" s="65"/>
      <c r="AA598" s="65"/>
      <c r="AB598" s="65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65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</row>
    <row r="599" spans="6:128" ht="12.75">
      <c r="F599" s="11"/>
      <c r="G599" s="9">
        <f t="shared" si="94"/>
        <v>596</v>
      </c>
      <c r="H599" s="8">
        <f t="shared" si="90"/>
        <v>157.49754724758606</v>
      </c>
      <c r="I599" s="8">
        <f t="shared" si="92"/>
        <v>-28.187277466871404</v>
      </c>
      <c r="J599" s="8">
        <f t="shared" si="91"/>
        <v>-19.012558718005415</v>
      </c>
      <c r="K599" s="8">
        <f t="shared" si="93"/>
        <v>138.48498852958065</v>
      </c>
      <c r="L599" s="8"/>
      <c r="M599" s="8">
        <v>97</v>
      </c>
      <c r="N599" s="8"/>
      <c r="O599" s="8"/>
      <c r="P599" s="64"/>
      <c r="Q599" s="11"/>
      <c r="R599" s="65"/>
      <c r="S599" s="65"/>
      <c r="T599" s="11"/>
      <c r="U599" s="65"/>
      <c r="V599" s="65"/>
      <c r="W599" s="11"/>
      <c r="X599" s="65"/>
      <c r="Y599" s="65"/>
      <c r="Z599" s="65"/>
      <c r="AA599" s="65"/>
      <c r="AB599" s="6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65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</row>
    <row r="600" spans="6:128" ht="12.75">
      <c r="F600" s="11"/>
      <c r="G600" s="9">
        <f t="shared" si="94"/>
        <v>597</v>
      </c>
      <c r="H600" s="8">
        <f t="shared" si="90"/>
        <v>157.43857919932518</v>
      </c>
      <c r="I600" s="8">
        <f t="shared" si="92"/>
        <v>-28.514799310144383</v>
      </c>
      <c r="J600" s="8">
        <f t="shared" si="91"/>
        <v>-18.517727190510975</v>
      </c>
      <c r="K600" s="8">
        <f t="shared" si="93"/>
        <v>138.9208520088142</v>
      </c>
      <c r="L600" s="8"/>
      <c r="M600" s="8">
        <v>98</v>
      </c>
      <c r="N600" s="8"/>
      <c r="O600" s="8"/>
      <c r="P600" s="64"/>
      <c r="Q600" s="11"/>
      <c r="R600" s="65"/>
      <c r="S600" s="65"/>
      <c r="T600" s="11"/>
      <c r="U600" s="65"/>
      <c r="V600" s="65"/>
      <c r="W600" s="11"/>
      <c r="X600" s="65"/>
      <c r="Y600" s="65"/>
      <c r="Z600" s="65"/>
      <c r="AA600" s="65"/>
      <c r="AB600" s="6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65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</row>
    <row r="601" spans="6:128" ht="12.75">
      <c r="F601" s="11"/>
      <c r="G601" s="9">
        <f t="shared" si="94"/>
        <v>598</v>
      </c>
      <c r="H601" s="8">
        <f t="shared" si="90"/>
        <v>157.38049903706593</v>
      </c>
      <c r="I601" s="8">
        <f t="shared" si="92"/>
        <v>-28.83363526931846</v>
      </c>
      <c r="J601" s="8">
        <f t="shared" si="91"/>
        <v>-18.017254983929003</v>
      </c>
      <c r="K601" s="8">
        <f t="shared" si="93"/>
        <v>139.36324405313692</v>
      </c>
      <c r="L601" s="8"/>
      <c r="M601" s="8">
        <v>99</v>
      </c>
      <c r="N601" s="8"/>
      <c r="O601" s="8"/>
      <c r="P601" s="64"/>
      <c r="Q601" s="11"/>
      <c r="R601" s="65"/>
      <c r="S601" s="65"/>
      <c r="T601" s="11"/>
      <c r="U601" s="65"/>
      <c r="V601" s="65"/>
      <c r="W601" s="11"/>
      <c r="X601" s="65"/>
      <c r="Y601" s="65"/>
      <c r="Z601" s="65"/>
      <c r="AA601" s="65"/>
      <c r="AB601" s="65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65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</row>
    <row r="602" spans="6:128" ht="12.75">
      <c r="F602" s="11"/>
      <c r="G602" s="9">
        <f t="shared" si="94"/>
        <v>599</v>
      </c>
      <c r="H602" s="8">
        <f t="shared" si="90"/>
        <v>157.3233785446707</v>
      </c>
      <c r="I602" s="8">
        <f t="shared" si="92"/>
        <v>-29.14368822387181</v>
      </c>
      <c r="J602" s="8">
        <f t="shared" si="91"/>
        <v>-17.511294546941855</v>
      </c>
      <c r="K602" s="8">
        <f t="shared" si="93"/>
        <v>139.81208399772885</v>
      </c>
      <c r="L602" s="8"/>
      <c r="M602" s="8">
        <v>100</v>
      </c>
      <c r="N602" s="8"/>
      <c r="O602" s="8"/>
      <c r="P602" s="64"/>
      <c r="Q602" s="11"/>
      <c r="R602" s="65"/>
      <c r="S602" s="65"/>
      <c r="T602" s="11"/>
      <c r="U602" s="65"/>
      <c r="V602" s="65"/>
      <c r="W602" s="11"/>
      <c r="X602" s="65"/>
      <c r="Y602" s="65"/>
      <c r="Z602" s="65"/>
      <c r="AA602" s="65"/>
      <c r="AB602" s="6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65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</row>
    <row r="603" spans="6:128" ht="12.75">
      <c r="F603" s="11"/>
      <c r="G603" s="9">
        <f t="shared" si="94"/>
        <v>600</v>
      </c>
      <c r="H603" s="8">
        <f t="shared" si="90"/>
        <v>157.26728839781018</v>
      </c>
      <c r="I603" s="8">
        <f t="shared" si="92"/>
        <v>-29.444863728670917</v>
      </c>
      <c r="J603" s="8">
        <f t="shared" si="91"/>
        <v>-16.999999999999993</v>
      </c>
      <c r="K603" s="8">
        <f t="shared" si="93"/>
        <v>140.26728839781018</v>
      </c>
      <c r="L603" s="8"/>
      <c r="M603" s="8">
        <v>101</v>
      </c>
      <c r="N603" s="8"/>
      <c r="O603" s="8"/>
      <c r="P603" s="64"/>
      <c r="Q603" s="11"/>
      <c r="R603" s="65"/>
      <c r="S603" s="65"/>
      <c r="T603" s="11"/>
      <c r="U603" s="65"/>
      <c r="V603" s="65"/>
      <c r="W603" s="11"/>
      <c r="X603" s="65"/>
      <c r="Y603" s="65"/>
      <c r="Z603" s="65"/>
      <c r="AA603" s="65"/>
      <c r="AB603" s="6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65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</row>
    <row r="604" spans="6:128" ht="12.75">
      <c r="F604" s="11"/>
      <c r="G604" s="9">
        <f t="shared" si="94"/>
        <v>601</v>
      </c>
      <c r="H604" s="8">
        <f t="shared" si="90"/>
        <v>157.21229807261648</v>
      </c>
      <c r="I604" s="8">
        <f t="shared" si="92"/>
        <v>-29.73707004273947</v>
      </c>
      <c r="J604" s="8">
        <f t="shared" si="91"/>
        <v>-16.483527088375432</v>
      </c>
      <c r="K604" s="8">
        <f t="shared" si="93"/>
        <v>140.72877098424104</v>
      </c>
      <c r="L604" s="8"/>
      <c r="M604" s="8">
        <v>102</v>
      </c>
      <c r="N604" s="8"/>
      <c r="O604" s="8"/>
      <c r="P604" s="64"/>
      <c r="Q604" s="11"/>
      <c r="R604" s="65"/>
      <c r="S604" s="65"/>
      <c r="T604" s="11"/>
      <c r="U604" s="65"/>
      <c r="V604" s="65"/>
      <c r="W604" s="11"/>
      <c r="X604" s="65"/>
      <c r="Y604" s="65"/>
      <c r="Z604" s="65"/>
      <c r="AA604" s="65"/>
      <c r="AB604" s="65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65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</row>
    <row r="605" spans="6:128" ht="12.75">
      <c r="F605" s="11"/>
      <c r="G605" s="9">
        <f t="shared" si="94"/>
        <v>602</v>
      </c>
      <c r="H605" s="8">
        <f t="shared" si="90"/>
        <v>157.1584757555058</v>
      </c>
      <c r="I605" s="8">
        <f t="shared" si="92"/>
        <v>-30.020218157203512</v>
      </c>
      <c r="J605" s="8">
        <f t="shared" si="91"/>
        <v>-15.962033134720294</v>
      </c>
      <c r="K605" s="8">
        <f t="shared" si="93"/>
        <v>141.19644262078552</v>
      </c>
      <c r="L605" s="8"/>
      <c r="M605" s="8">
        <v>103</v>
      </c>
      <c r="N605" s="8"/>
      <c r="O605" s="8"/>
      <c r="P605" s="64"/>
      <c r="Q605" s="11"/>
      <c r="R605" s="65"/>
      <c r="S605" s="65"/>
      <c r="T605" s="11"/>
      <c r="U605" s="65"/>
      <c r="V605" s="65"/>
      <c r="W605" s="11"/>
      <c r="X605" s="65"/>
      <c r="Y605" s="65"/>
      <c r="Z605" s="65"/>
      <c r="AA605" s="65"/>
      <c r="AB605" s="6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65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</row>
    <row r="606" spans="6:128" ht="12.75">
      <c r="F606" s="11"/>
      <c r="G606" s="9">
        <f t="shared" si="94"/>
        <v>603</v>
      </c>
      <c r="H606" s="8">
        <f t="shared" si="90"/>
        <v>157.10588825430747</v>
      </c>
      <c r="I606" s="8">
        <f t="shared" si="92"/>
        <v>-30.294221822404516</v>
      </c>
      <c r="J606" s="8">
        <f t="shared" si="91"/>
        <v>-15.435676991144577</v>
      </c>
      <c r="K606" s="8">
        <f t="shared" si="93"/>
        <v>141.67021126316288</v>
      </c>
      <c r="L606" s="8"/>
      <c r="M606" s="8">
        <v>104</v>
      </c>
      <c r="N606" s="8"/>
      <c r="O606" s="8"/>
      <c r="P606" s="64"/>
      <c r="Q606" s="11"/>
      <c r="R606" s="65"/>
      <c r="S606" s="65"/>
      <c r="T606" s="11"/>
      <c r="U606" s="65"/>
      <c r="V606" s="65"/>
      <c r="W606" s="11"/>
      <c r="X606" s="65"/>
      <c r="Y606" s="65"/>
      <c r="Z606" s="65"/>
      <c r="AA606" s="65"/>
      <c r="AB606" s="65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65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</row>
    <row r="607" spans="6:128" ht="12.75">
      <c r="F607" s="11"/>
      <c r="G607" s="9">
        <f t="shared" si="94"/>
        <v>604</v>
      </c>
      <c r="H607" s="8">
        <f t="shared" si="90"/>
        <v>157.05460091083538</v>
      </c>
      <c r="I607" s="8">
        <f t="shared" si="92"/>
        <v>-30.558997574171666</v>
      </c>
      <c r="J607" s="8">
        <f t="shared" si="91"/>
        <v>-14.90461899082865</v>
      </c>
      <c r="K607" s="8">
        <f t="shared" si="93"/>
        <v>142.14998192000672</v>
      </c>
      <c r="L607" s="8"/>
      <c r="M607" s="8">
        <v>105</v>
      </c>
      <c r="N607" s="8"/>
      <c r="O607" s="8"/>
      <c r="P607" s="64"/>
      <c r="Q607" s="11"/>
      <c r="R607" s="65"/>
      <c r="S607" s="65"/>
      <c r="T607" s="11"/>
      <c r="U607" s="65"/>
      <c r="V607" s="65"/>
      <c r="W607" s="11"/>
      <c r="X607" s="65"/>
      <c r="Y607" s="65"/>
      <c r="Z607" s="65"/>
      <c r="AA607" s="65"/>
      <c r="AB607" s="6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65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</row>
    <row r="608" spans="6:128" ht="12.75">
      <c r="F608" s="11"/>
      <c r="G608" s="9">
        <f t="shared" si="94"/>
        <v>605</v>
      </c>
      <c r="H608" s="8">
        <f t="shared" si="90"/>
        <v>157.0046775150383</v>
      </c>
      <c r="I608" s="8">
        <f t="shared" si="92"/>
        <v>-30.8144647592461</v>
      </c>
      <c r="J608" s="8">
        <f t="shared" si="91"/>
        <v>-14.369020899183779</v>
      </c>
      <c r="K608" s="8">
        <f t="shared" si="93"/>
        <v>142.63565661585454</v>
      </c>
      <c r="L608" s="8"/>
      <c r="M608" s="8">
        <v>106</v>
      </c>
      <c r="N608" s="8"/>
      <c r="O608" s="8"/>
      <c r="P608" s="64"/>
      <c r="Q608" s="11"/>
      <c r="R608" s="65"/>
      <c r="S608" s="65"/>
      <c r="T608" s="11"/>
      <c r="U608" s="65"/>
      <c r="V608" s="65"/>
      <c r="W608" s="11"/>
      <c r="X608" s="65"/>
      <c r="Y608" s="65"/>
      <c r="Z608" s="65"/>
      <c r="AA608" s="65"/>
      <c r="AB608" s="6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65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</row>
    <row r="609" spans="6:128" ht="12.75">
      <c r="F609" s="11"/>
      <c r="G609" s="9">
        <f t="shared" si="94"/>
        <v>606</v>
      </c>
      <c r="H609" s="8">
        <f t="shared" si="90"/>
        <v>156.95618022086478</v>
      </c>
      <c r="I609" s="8">
        <f t="shared" si="92"/>
        <v>-31.060545559848418</v>
      </c>
      <c r="J609" s="8">
        <f t="shared" si="91"/>
        <v>-13.829045864577239</v>
      </c>
      <c r="K609" s="8">
        <f t="shared" si="93"/>
        <v>143.12713435628754</v>
      </c>
      <c r="L609" s="8"/>
      <c r="M609" s="8">
        <v>107</v>
      </c>
      <c r="N609" s="8"/>
      <c r="O609" s="8"/>
      <c r="P609" s="64"/>
      <c r="Q609" s="11"/>
      <c r="R609" s="65"/>
      <c r="S609" s="65"/>
      <c r="T609" s="11"/>
      <c r="U609" s="65"/>
      <c r="V609" s="65"/>
      <c r="W609" s="11"/>
      <c r="X609" s="65"/>
      <c r="Y609" s="65"/>
      <c r="Z609" s="65"/>
      <c r="AA609" s="65"/>
      <c r="AB609" s="6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65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</row>
    <row r="610" spans="6:128" ht="12.75">
      <c r="F610" s="11"/>
      <c r="G610" s="9">
        <f t="shared" si="94"/>
        <v>607</v>
      </c>
      <c r="H610" s="8">
        <f t="shared" si="90"/>
        <v>156.90916946397587</v>
      </c>
      <c r="I610" s="8">
        <f t="shared" si="92"/>
        <v>-31.297165017382966</v>
      </c>
      <c r="J610" s="8">
        <f t="shared" si="91"/>
        <v>-13.284858368635318</v>
      </c>
      <c r="K610" s="8">
        <f t="shared" si="93"/>
        <v>143.62431109534054</v>
      </c>
      <c r="L610" s="8"/>
      <c r="M610" s="8">
        <v>108</v>
      </c>
      <c r="N610" s="8"/>
      <c r="O610" s="8"/>
      <c r="P610" s="64"/>
      <c r="Q610" s="11"/>
      <c r="R610" s="65"/>
      <c r="S610" s="65"/>
      <c r="T610" s="11"/>
      <c r="U610" s="65"/>
      <c r="V610" s="65"/>
      <c r="W610" s="11"/>
      <c r="X610" s="65"/>
      <c r="Y610" s="65"/>
      <c r="Z610" s="65"/>
      <c r="AA610" s="65"/>
      <c r="AB610" s="65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65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</row>
    <row r="611" spans="6:128" ht="12.75">
      <c r="F611" s="11"/>
      <c r="G611" s="9">
        <f t="shared" si="94"/>
        <v>608</v>
      </c>
      <c r="H611" s="8">
        <f t="shared" si="90"/>
        <v>156.86370388144053</v>
      </c>
      <c r="I611" s="8">
        <f t="shared" si="92"/>
        <v>-31.524251055270753</v>
      </c>
      <c r="J611" s="8">
        <f t="shared" si="91"/>
        <v>-12.736624176141055</v>
      </c>
      <c r="K611" s="8">
        <f t="shared" si="93"/>
        <v>144.12707970529948</v>
      </c>
      <c r="L611" s="8"/>
      <c r="M611" s="8">
        <v>109</v>
      </c>
      <c r="N611" s="8"/>
      <c r="O611" s="8"/>
      <c r="P611" s="64"/>
      <c r="Q611" s="11"/>
      <c r="R611" s="65"/>
      <c r="S611" s="65"/>
      <c r="T611" s="11"/>
      <c r="U611" s="65"/>
      <c r="V611" s="65"/>
      <c r="W611" s="11"/>
      <c r="X611" s="65"/>
      <c r="Y611" s="65"/>
      <c r="Z611" s="65"/>
      <c r="AA611" s="65"/>
      <c r="AB611" s="6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65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</row>
    <row r="612" spans="6:128" ht="12.75">
      <c r="F612" s="11"/>
      <c r="G612" s="9">
        <f t="shared" si="94"/>
        <v>609</v>
      </c>
      <c r="H612" s="8">
        <f t="shared" si="90"/>
        <v>156.81984023354337</v>
      </c>
      <c r="I612" s="8">
        <f t="shared" si="92"/>
        <v>-31.74173450090485</v>
      </c>
      <c r="J612" s="8">
        <f t="shared" si="91"/>
        <v>-12.18451028454023</v>
      </c>
      <c r="K612" s="8">
        <f t="shared" si="93"/>
        <v>144.63532994900314</v>
      </c>
      <c r="L612" s="8"/>
      <c r="M612" s="8">
        <v>110</v>
      </c>
      <c r="N612" s="8"/>
      <c r="O612" s="8"/>
      <c r="P612" s="64"/>
      <c r="Q612" s="11"/>
      <c r="R612" s="65"/>
      <c r="S612" s="65"/>
      <c r="T612" s="11"/>
      <c r="U612" s="65"/>
      <c r="V612" s="65"/>
      <c r="W612" s="11"/>
      <c r="X612" s="65"/>
      <c r="Y612" s="65"/>
      <c r="Z612" s="65"/>
      <c r="AA612" s="65"/>
      <c r="AB612" s="65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65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</row>
    <row r="613" spans="6:128" ht="12.75">
      <c r="F613" s="11"/>
      <c r="G613" s="9">
        <f t="shared" si="94"/>
        <v>610</v>
      </c>
      <c r="H613" s="8">
        <f t="shared" si="90"/>
        <v>156.77763332783547</v>
      </c>
      <c r="I613" s="8">
        <f t="shared" si="92"/>
        <v>-31.949549106720887</v>
      </c>
      <c r="J613" s="8">
        <f t="shared" si="91"/>
        <v>-11.628684873072737</v>
      </c>
      <c r="K613" s="8">
        <f t="shared" si="93"/>
        <v>145.14894845476275</v>
      </c>
      <c r="L613" s="8"/>
      <c r="M613" s="8">
        <v>111</v>
      </c>
      <c r="N613" s="8"/>
      <c r="O613" s="8"/>
      <c r="P613" s="64"/>
      <c r="Q613" s="11"/>
      <c r="R613" s="65"/>
      <c r="S613" s="65"/>
      <c r="T613" s="11"/>
      <c r="U613" s="65"/>
      <c r="V613" s="65"/>
      <c r="W613" s="11"/>
      <c r="X613" s="65"/>
      <c r="Y613" s="65"/>
      <c r="Z613" s="65"/>
      <c r="AA613" s="65"/>
      <c r="AB613" s="65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65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</row>
    <row r="614" spans="6:128" ht="12.75">
      <c r="F614" s="11"/>
      <c r="G614" s="9">
        <f t="shared" si="94"/>
        <v>611</v>
      </c>
      <c r="H614" s="8">
        <f t="shared" si="90"/>
        <v>156.73713594555477</v>
      </c>
      <c r="I614" s="8">
        <f t="shared" si="92"/>
        <v>-32.14763157037676</v>
      </c>
      <c r="J614" s="8">
        <f t="shared" si="91"/>
        <v>-11.069317251543362</v>
      </c>
      <c r="K614" s="8">
        <f t="shared" si="93"/>
        <v>145.6678186940114</v>
      </c>
      <c r="L614" s="8"/>
      <c r="M614" s="8">
        <v>112</v>
      </c>
      <c r="N614" s="8"/>
      <c r="O614" s="8"/>
      <c r="P614" s="64"/>
      <c r="Q614" s="11"/>
      <c r="R614" s="65"/>
      <c r="S614" s="65"/>
      <c r="T614" s="11"/>
      <c r="U614" s="65"/>
      <c r="V614" s="65"/>
      <c r="W614" s="11"/>
      <c r="X614" s="65"/>
      <c r="Y614" s="65"/>
      <c r="Z614" s="65"/>
      <c r="AA614" s="65"/>
      <c r="AB614" s="65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65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</row>
    <row r="615" spans="6:128" ht="12.75">
      <c r="F615" s="11"/>
      <c r="G615" s="9">
        <f t="shared" si="94"/>
        <v>612</v>
      </c>
      <c r="H615" s="8">
        <f t="shared" si="90"/>
        <v>156.69839877054034</v>
      </c>
      <c r="I615" s="8">
        <f t="shared" si="92"/>
        <v>-32.33592155403522</v>
      </c>
      <c r="J615" s="8">
        <f t="shared" si="91"/>
        <v>-10.506577808748226</v>
      </c>
      <c r="K615" s="8">
        <f t="shared" si="93"/>
        <v>146.1918209617921</v>
      </c>
      <c r="L615" s="8"/>
      <c r="M615" s="8">
        <v>113</v>
      </c>
      <c r="N615" s="8"/>
      <c r="O615" s="8"/>
      <c r="P615" s="64"/>
      <c r="Q615" s="11"/>
      <c r="R615" s="65"/>
      <c r="S615" s="65"/>
      <c r="T615" s="11"/>
      <c r="U615" s="65"/>
      <c r="V615" s="65"/>
      <c r="W615" s="11"/>
      <c r="X615" s="65"/>
      <c r="Y615" s="65"/>
      <c r="Z615" s="65"/>
      <c r="AA615" s="65"/>
      <c r="AB615" s="6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65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</row>
    <row r="616" spans="6:128" ht="12.75">
      <c r="F616" s="11"/>
      <c r="G616" s="9">
        <f t="shared" si="94"/>
        <v>613</v>
      </c>
      <c r="H616" s="8">
        <f t="shared" si="90"/>
        <v>156.66147032076262</v>
      </c>
      <c r="I616" s="8">
        <f t="shared" si="92"/>
        <v>-32.51436170274319</v>
      </c>
      <c r="J616" s="8">
        <f t="shared" si="91"/>
        <v>-9.940637960573097</v>
      </c>
      <c r="K616" s="8">
        <f t="shared" si="93"/>
        <v>146.72083236018952</v>
      </c>
      <c r="L616" s="8"/>
      <c r="M616" s="8">
        <v>114</v>
      </c>
      <c r="N616" s="8"/>
      <c r="O616" s="8"/>
      <c r="P616" s="64"/>
      <c r="Q616" s="11"/>
      <c r="R616" s="65"/>
      <c r="S616" s="65"/>
      <c r="T616" s="11"/>
      <c r="U616" s="65"/>
      <c r="V616" s="65"/>
      <c r="W616" s="11"/>
      <c r="X616" s="65"/>
      <c r="Y616" s="65"/>
      <c r="Z616" s="65"/>
      <c r="AA616" s="65"/>
      <c r="AB616" s="65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65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</row>
    <row r="617" spans="6:128" ht="12.75">
      <c r="F617" s="11"/>
      <c r="G617" s="9">
        <f t="shared" si="94"/>
        <v>614</v>
      </c>
      <c r="H617" s="8">
        <f t="shared" si="90"/>
        <v>156.62639688258676</v>
      </c>
      <c r="I617" s="8">
        <f t="shared" si="92"/>
        <v>-32.682897661902835</v>
      </c>
      <c r="J617" s="8">
        <f t="shared" si="91"/>
        <v>-9.371670097777997</v>
      </c>
      <c r="K617" s="8">
        <f t="shared" si="93"/>
        <v>147.25472678480875</v>
      </c>
      <c r="L617" s="8"/>
      <c r="M617" s="8">
        <v>115</v>
      </c>
      <c r="N617" s="8"/>
      <c r="O617" s="8"/>
      <c r="P617" s="64"/>
      <c r="Q617" s="11"/>
      <c r="R617" s="65"/>
      <c r="S617" s="65"/>
      <c r="T617" s="11"/>
      <c r="U617" s="65"/>
      <c r="V617" s="65"/>
      <c r="W617" s="11"/>
      <c r="X617" s="65"/>
      <c r="Y617" s="65"/>
      <c r="Z617" s="65"/>
      <c r="AA617" s="65"/>
      <c r="AB617" s="6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65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</row>
    <row r="618" spans="6:128" ht="12.75">
      <c r="F618" s="11"/>
      <c r="G618" s="9">
        <f t="shared" si="94"/>
        <v>615</v>
      </c>
      <c r="H618" s="8">
        <f t="shared" si="90"/>
        <v>156.59322244788436</v>
      </c>
      <c r="I618" s="8">
        <f t="shared" si="92"/>
        <v>-32.84147809382832</v>
      </c>
      <c r="J618" s="8">
        <f t="shared" si="91"/>
        <v>-8.79984753348571</v>
      </c>
      <c r="K618" s="8">
        <f t="shared" si="93"/>
        <v>147.79337491439864</v>
      </c>
      <c r="L618" s="8"/>
      <c r="M618" s="8">
        <v>116</v>
      </c>
      <c r="N618" s="8"/>
      <c r="O618" s="8"/>
      <c r="P618" s="64"/>
      <c r="Q618" s="11"/>
      <c r="R618" s="65"/>
      <c r="S618" s="65"/>
      <c r="T618" s="11"/>
      <c r="U618" s="65"/>
      <c r="V618" s="65"/>
      <c r="W618" s="11"/>
      <c r="X618" s="65"/>
      <c r="Y618" s="65"/>
      <c r="Z618" s="65"/>
      <c r="AA618" s="65"/>
      <c r="AB618" s="6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65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</row>
    <row r="619" spans="6:128" ht="12.75">
      <c r="F619" s="11"/>
      <c r="G619" s="9">
        <f t="shared" si="94"/>
        <v>616</v>
      </c>
      <c r="H619" s="8">
        <f t="shared" si="90"/>
        <v>156.5619886541032</v>
      </c>
      <c r="I619" s="8">
        <f t="shared" si="92"/>
        <v>-32.99005469338388</v>
      </c>
      <c r="J619" s="8">
        <f t="shared" si="91"/>
        <v>-8.225344450388684</v>
      </c>
      <c r="K619" s="8">
        <f t="shared" si="93"/>
        <v>148.3366442037145</v>
      </c>
      <c r="L619" s="8"/>
      <c r="M619" s="8">
        <v>117</v>
      </c>
      <c r="N619" s="8"/>
      <c r="O619" s="8"/>
      <c r="P619" s="64"/>
      <c r="Q619" s="11"/>
      <c r="R619" s="65"/>
      <c r="S619" s="65"/>
      <c r="T619" s="11"/>
      <c r="U619" s="65"/>
      <c r="V619" s="65"/>
      <c r="W619" s="11"/>
      <c r="X619" s="65"/>
      <c r="Y619" s="65"/>
      <c r="Z619" s="65"/>
      <c r="AA619" s="65"/>
      <c r="AB619" s="65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65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</row>
    <row r="620" spans="6:128" ht="12.75">
      <c r="F620" s="11"/>
      <c r="G620" s="9">
        <f t="shared" si="94"/>
        <v>617</v>
      </c>
      <c r="H620" s="8">
        <f t="shared" si="90"/>
        <v>156.53273472740162</v>
      </c>
      <c r="I620" s="8">
        <f t="shared" si="92"/>
        <v>-33.12858220269799</v>
      </c>
      <c r="J620" s="8">
        <f t="shared" si="91"/>
        <v>-7.648335847691427</v>
      </c>
      <c r="K620" s="8">
        <f t="shared" si="93"/>
        <v>148.8843988797102</v>
      </c>
      <c r="L620" s="8"/>
      <c r="M620" s="8">
        <v>118</v>
      </c>
      <c r="N620" s="8"/>
      <c r="O620" s="8"/>
      <c r="P620" s="64"/>
      <c r="Q620" s="11"/>
      <c r="R620" s="65"/>
      <c r="S620" s="65"/>
      <c r="T620" s="11"/>
      <c r="U620" s="65"/>
      <c r="V620" s="65"/>
      <c r="W620" s="11"/>
      <c r="X620" s="65"/>
      <c r="Y620" s="65"/>
      <c r="Z620" s="65"/>
      <c r="AA620" s="65"/>
      <c r="AB620" s="6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65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</row>
    <row r="621" spans="6:128" ht="12.75">
      <c r="F621" s="11"/>
      <c r="G621" s="9">
        <f t="shared" si="94"/>
        <v>618</v>
      </c>
      <c r="H621" s="8">
        <f t="shared" si="90"/>
        <v>156.50549742894842</v>
      </c>
      <c r="I621" s="8">
        <f t="shared" si="92"/>
        <v>-33.25701842494939</v>
      </c>
      <c r="J621" s="8">
        <f t="shared" si="91"/>
        <v>-7.068997487803812</v>
      </c>
      <c r="K621" s="8">
        <f t="shared" si="93"/>
        <v>149.4364999411446</v>
      </c>
      <c r="L621" s="8"/>
      <c r="M621" s="8">
        <v>119</v>
      </c>
      <c r="N621" s="8"/>
      <c r="O621" s="8"/>
      <c r="P621" s="64"/>
      <c r="Q621" s="11"/>
      <c r="R621" s="65"/>
      <c r="S621" s="65"/>
      <c r="T621" s="11"/>
      <c r="U621" s="65"/>
      <c r="V621" s="65"/>
      <c r="W621" s="11"/>
      <c r="X621" s="65"/>
      <c r="Y621" s="65"/>
      <c r="Z621" s="65"/>
      <c r="AA621" s="65"/>
      <c r="AB621" s="6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65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</row>
    <row r="622" spans="6:128" ht="12.75">
      <c r="F622" s="11"/>
      <c r="G622" s="9">
        <f t="shared" si="94"/>
        <v>619</v>
      </c>
      <c r="H622" s="8">
        <f t="shared" si="90"/>
        <v>156.48031100448515</v>
      </c>
      <c r="I622" s="8">
        <f t="shared" si="92"/>
        <v>-33.37532423722058</v>
      </c>
      <c r="J622" s="8">
        <f t="shared" si="91"/>
        <v>-6.487505842802495</v>
      </c>
      <c r="K622" s="8">
        <f t="shared" si="93"/>
        <v>149.99280516168264</v>
      </c>
      <c r="L622" s="8"/>
      <c r="M622" s="8">
        <v>120</v>
      </c>
      <c r="N622" s="8"/>
      <c r="O622" s="8"/>
      <c r="P622" s="64"/>
      <c r="Q622" s="11"/>
      <c r="R622" s="65"/>
      <c r="S622" s="65"/>
      <c r="T622" s="11"/>
      <c r="U622" s="65"/>
      <c r="V622" s="65"/>
      <c r="W622" s="11"/>
      <c r="X622" s="65"/>
      <c r="Y622" s="65"/>
      <c r="Z622" s="65"/>
      <c r="AA622" s="65"/>
      <c r="AB622" s="6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65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</row>
    <row r="623" spans="6:128" ht="12.75">
      <c r="F623" s="11"/>
      <c r="G623" s="9">
        <f t="shared" si="94"/>
        <v>620</v>
      </c>
      <c r="H623" s="8">
        <f t="shared" si="90"/>
        <v>156.45720713724165</v>
      </c>
      <c r="I623" s="8">
        <f t="shared" si="92"/>
        <v>-33.48346360241507</v>
      </c>
      <c r="J623" s="8">
        <f t="shared" si="91"/>
        <v>-5.90403804067564</v>
      </c>
      <c r="K623" s="8">
        <f t="shared" si="93"/>
        <v>150.55316909656602</v>
      </c>
      <c r="L623" s="8"/>
      <c r="M623" s="8">
        <v>121</v>
      </c>
      <c r="N623" s="8"/>
      <c r="O623" s="8"/>
      <c r="P623" s="64"/>
      <c r="Q623" s="11"/>
      <c r="R623" s="65"/>
      <c r="S623" s="65"/>
      <c r="T623" s="11"/>
      <c r="U623" s="65"/>
      <c r="V623" s="65"/>
      <c r="W623" s="11"/>
      <c r="X623" s="65"/>
      <c r="Y623" s="65"/>
      <c r="Z623" s="65"/>
      <c r="AA623" s="65"/>
      <c r="AB623" s="65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65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</row>
    <row r="624" spans="6:128" ht="12.75">
      <c r="F624" s="11"/>
      <c r="G624" s="9">
        <f t="shared" si="94"/>
        <v>621</v>
      </c>
      <c r="H624" s="8">
        <f t="shared" si="90"/>
        <v>156.43621490429064</v>
      </c>
      <c r="I624" s="8">
        <f t="shared" si="92"/>
        <v>-33.581403580234685</v>
      </c>
      <c r="J624" s="8">
        <f t="shared" si="91"/>
        <v>-5.318771811367833</v>
      </c>
      <c r="K624" s="8">
        <f t="shared" si="93"/>
        <v>151.1174430929228</v>
      </c>
      <c r="L624" s="8"/>
      <c r="M624" s="8">
        <v>122</v>
      </c>
      <c r="N624" s="8"/>
      <c r="O624" s="8"/>
      <c r="P624" s="64"/>
      <c r="Q624" s="11"/>
      <c r="R624" s="65"/>
      <c r="S624" s="65"/>
      <c r="T624" s="11"/>
      <c r="U624" s="65"/>
      <c r="V624" s="65"/>
      <c r="W624" s="11"/>
      <c r="X624" s="65"/>
      <c r="Y624" s="65"/>
      <c r="Z624" s="65"/>
      <c r="AA624" s="65"/>
      <c r="AB624" s="6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65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</row>
    <row r="625" spans="6:128" ht="12.75">
      <c r="F625" s="11"/>
      <c r="G625" s="9">
        <f t="shared" si="94"/>
        <v>622</v>
      </c>
      <c r="H625" s="8">
        <f t="shared" si="90"/>
        <v>156.417360736421</v>
      </c>
      <c r="I625" s="8">
        <f t="shared" si="92"/>
        <v>-33.66911433721339</v>
      </c>
      <c r="J625" s="8">
        <f t="shared" si="91"/>
        <v>-4.731885432642246</v>
      </c>
      <c r="K625" s="8">
        <f t="shared" si="93"/>
        <v>151.68547530377873</v>
      </c>
      <c r="L625" s="8"/>
      <c r="M625" s="8">
        <v>123</v>
      </c>
      <c r="N625" s="8"/>
      <c r="O625" s="8"/>
      <c r="P625" s="64"/>
      <c r="Q625" s="11"/>
      <c r="R625" s="65"/>
      <c r="S625" s="65"/>
      <c r="T625" s="11"/>
      <c r="U625" s="65"/>
      <c r="V625" s="65"/>
      <c r="W625" s="11"/>
      <c r="X625" s="65"/>
      <c r="Y625" s="65"/>
      <c r="Z625" s="65"/>
      <c r="AA625" s="65"/>
      <c r="AB625" s="6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65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</row>
    <row r="626" spans="6:128" ht="12.75">
      <c r="F626" s="11"/>
      <c r="G626" s="9">
        <f t="shared" si="94"/>
        <v>623</v>
      </c>
      <c r="H626" s="8">
        <f t="shared" si="90"/>
        <v>156.40066838160402</v>
      </c>
      <c r="I626" s="8">
        <f t="shared" si="92"/>
        <v>-33.74656915580495</v>
      </c>
      <c r="J626" s="8">
        <f t="shared" si="91"/>
        <v>-4.143557675775011</v>
      </c>
      <c r="K626" s="8">
        <f t="shared" si="93"/>
        <v>152.257110705829</v>
      </c>
      <c r="L626" s="8"/>
      <c r="M626" s="8">
        <v>124</v>
      </c>
      <c r="N626" s="8"/>
      <c r="O626" s="8"/>
      <c r="P626" s="64"/>
      <c r="Q626" s="11"/>
      <c r="R626" s="65"/>
      <c r="S626" s="65"/>
      <c r="T626" s="11"/>
      <c r="U626" s="65"/>
      <c r="V626" s="65"/>
      <c r="W626" s="11"/>
      <c r="X626" s="65"/>
      <c r="Y626" s="65"/>
      <c r="Z626" s="65"/>
      <c r="AA626" s="65"/>
      <c r="AB626" s="6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65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</row>
    <row r="627" spans="6:128" ht="12.75">
      <c r="F627" s="11"/>
      <c r="G627" s="9">
        <f t="shared" si="94"/>
        <v>624</v>
      </c>
      <c r="H627" s="8">
        <f t="shared" si="90"/>
        <v>156.3861588721197</v>
      </c>
      <c r="I627" s="8">
        <f t="shared" si="92"/>
        <v>-33.81374444252129</v>
      </c>
      <c r="J627" s="8">
        <f t="shared" si="91"/>
        <v>-3.5539677511002523</v>
      </c>
      <c r="K627" s="8">
        <f t="shared" si="93"/>
        <v>152.83219112101943</v>
      </c>
      <c r="L627" s="8"/>
      <c r="M627" s="8">
        <v>125</v>
      </c>
      <c r="N627" s="8"/>
      <c r="O627" s="8"/>
      <c r="P627" s="64"/>
      <c r="Q627" s="11"/>
      <c r="R627" s="65"/>
      <c r="S627" s="65"/>
      <c r="T627" s="11"/>
      <c r="U627" s="65"/>
      <c r="V627" s="65"/>
      <c r="W627" s="11"/>
      <c r="X627" s="65"/>
      <c r="Y627" s="65"/>
      <c r="Z627" s="65"/>
      <c r="AA627" s="65"/>
      <c r="AB627" s="6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65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</row>
    <row r="628" spans="6:128" ht="12.75">
      <c r="F628" s="11"/>
      <c r="G628" s="9">
        <f t="shared" si="94"/>
        <v>625</v>
      </c>
      <c r="H628" s="8">
        <f t="shared" si="90"/>
        <v>156.37385049540393</v>
      </c>
      <c r="I628" s="8">
        <f t="shared" si="92"/>
        <v>-33.87061973511935</v>
      </c>
      <c r="J628" s="8">
        <f t="shared" si="91"/>
        <v>-2.963295253420389</v>
      </c>
      <c r="K628" s="8">
        <f t="shared" si="93"/>
        <v>153.41055524198353</v>
      </c>
      <c r="L628" s="8"/>
      <c r="M628" s="8">
        <v>126</v>
      </c>
      <c r="N628" s="8"/>
      <c r="O628" s="8"/>
      <c r="P628" s="64"/>
      <c r="Q628" s="11"/>
      <c r="R628" s="65"/>
      <c r="S628" s="65"/>
      <c r="T628" s="11"/>
      <c r="U628" s="65"/>
      <c r="V628" s="65"/>
      <c r="W628" s="11"/>
      <c r="X628" s="65"/>
      <c r="Y628" s="65"/>
      <c r="Z628" s="65"/>
      <c r="AA628" s="65"/>
      <c r="AB628" s="6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65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</row>
    <row r="629" spans="6:128" ht="12.75">
      <c r="F629" s="11"/>
      <c r="G629" s="9">
        <f t="shared" si="94"/>
        <v>626</v>
      </c>
      <c r="H629" s="8">
        <f t="shared" si="90"/>
        <v>156.36375876867174</v>
      </c>
      <c r="I629" s="8">
        <f t="shared" si="92"/>
        <v>-33.917177708834025</v>
      </c>
      <c r="J629" s="8">
        <f t="shared" si="91"/>
        <v>-2.371720107300308</v>
      </c>
      <c r="K629" s="8">
        <f t="shared" si="93"/>
        <v>153.99203866137142</v>
      </c>
      <c r="L629" s="8"/>
      <c r="M629" s="8">
        <v>127</v>
      </c>
      <c r="N629" s="8"/>
      <c r="O629" s="8"/>
      <c r="P629" s="64"/>
      <c r="Q629" s="11"/>
      <c r="R629" s="65"/>
      <c r="S629" s="65"/>
      <c r="T629" s="11"/>
      <c r="U629" s="65"/>
      <c r="V629" s="65"/>
      <c r="W629" s="11"/>
      <c r="X629" s="65"/>
      <c r="Y629" s="65"/>
      <c r="Z629" s="65"/>
      <c r="AA629" s="65"/>
      <c r="AB629" s="6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65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</row>
    <row r="630" spans="6:128" ht="12.75">
      <c r="F630" s="11"/>
      <c r="G630" s="9">
        <f t="shared" si="94"/>
        <v>627</v>
      </c>
      <c r="H630" s="8">
        <f t="shared" si="90"/>
        <v>156.35589641736297</v>
      </c>
      <c r="I630" s="8">
        <f t="shared" si="92"/>
        <v>-33.95340418165551</v>
      </c>
      <c r="J630" s="8">
        <f t="shared" si="91"/>
        <v>-1.7794225122601148</v>
      </c>
      <c r="K630" s="8">
        <f t="shared" si="93"/>
        <v>154.57647390510286</v>
      </c>
      <c r="L630" s="8"/>
      <c r="M630" s="8">
        <v>128</v>
      </c>
      <c r="N630" s="8"/>
      <c r="O630" s="8"/>
      <c r="P630" s="64"/>
      <c r="Q630" s="11"/>
      <c r="R630" s="65"/>
      <c r="S630" s="65"/>
      <c r="T630" s="11"/>
      <c r="U630" s="65"/>
      <c r="V630" s="65"/>
      <c r="W630" s="11"/>
      <c r="X630" s="65"/>
      <c r="Y630" s="65"/>
      <c r="Z630" s="65"/>
      <c r="AA630" s="65"/>
      <c r="AB630" s="65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65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</row>
    <row r="631" spans="6:128" ht="12.75">
      <c r="F631" s="11"/>
      <c r="G631" s="9">
        <f t="shared" si="94"/>
        <v>628</v>
      </c>
      <c r="H631" s="8">
        <f t="shared" si="90"/>
        <v>156.35027335745153</v>
      </c>
      <c r="I631" s="8">
        <f t="shared" si="92"/>
        <v>-33.97928811864925</v>
      </c>
      <c r="J631" s="8">
        <f t="shared" si="91"/>
        <v>-1.1865828878850946</v>
      </c>
      <c r="K631" s="8">
        <f t="shared" si="93"/>
        <v>155.16369046956643</v>
      </c>
      <c r="L631" s="8"/>
      <c r="M631" s="8">
        <v>129</v>
      </c>
      <c r="N631" s="8"/>
      <c r="O631" s="8"/>
      <c r="P631" s="64"/>
      <c r="Q631" s="11"/>
      <c r="R631" s="65"/>
      <c r="S631" s="65"/>
      <c r="T631" s="11"/>
      <c r="U631" s="65"/>
      <c r="V631" s="65"/>
      <c r="W631" s="11"/>
      <c r="X631" s="65"/>
      <c r="Y631" s="65"/>
      <c r="Z631" s="65"/>
      <c r="AA631" s="65"/>
      <c r="AB631" s="6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65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</row>
    <row r="632" spans="6:128" ht="12.75">
      <c r="F632" s="11"/>
      <c r="G632" s="9">
        <f t="shared" si="94"/>
        <v>629</v>
      </c>
      <c r="H632" s="8">
        <f t="shared" si="90"/>
        <v>156.34689668165134</v>
      </c>
      <c r="I632" s="8">
        <f t="shared" si="92"/>
        <v>-33.9948216353173</v>
      </c>
      <c r="J632" s="8">
        <f t="shared" si="91"/>
        <v>-0.5933818188676775</v>
      </c>
      <c r="K632" s="8">
        <f t="shared" si="93"/>
        <v>155.75351486278367</v>
      </c>
      <c r="L632" s="8"/>
      <c r="M632" s="8">
        <v>130</v>
      </c>
      <c r="N632" s="8"/>
      <c r="O632" s="8"/>
      <c r="P632" s="64"/>
      <c r="Q632" s="11"/>
      <c r="R632" s="65"/>
      <c r="S632" s="65"/>
      <c r="T632" s="11"/>
      <c r="U632" s="65"/>
      <c r="V632" s="65"/>
      <c r="W632" s="11"/>
      <c r="X632" s="65"/>
      <c r="Y632" s="65"/>
      <c r="Z632" s="65"/>
      <c r="AA632" s="65"/>
      <c r="AB632" s="6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65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</row>
    <row r="633" spans="6:128" ht="12.75">
      <c r="F633" s="11"/>
      <c r="G633" s="9">
        <f t="shared" si="94"/>
        <v>630</v>
      </c>
      <c r="H633" s="8">
        <f t="shared" si="90"/>
        <v>156.3457706495446</v>
      </c>
      <c r="I633" s="8">
        <f t="shared" si="92"/>
        <v>-34</v>
      </c>
      <c r="J633" s="8">
        <f t="shared" si="91"/>
        <v>-1.4579266613412578E-14</v>
      </c>
      <c r="K633" s="8">
        <f t="shared" si="93"/>
        <v>156.34577064954456</v>
      </c>
      <c r="L633" s="8"/>
      <c r="M633" s="8">
        <v>129</v>
      </c>
      <c r="N633" s="8"/>
      <c r="O633" s="8"/>
      <c r="P633" s="64"/>
      <c r="Q633" s="11"/>
      <c r="R633" s="65"/>
      <c r="S633" s="65"/>
      <c r="T633" s="11"/>
      <c r="U633" s="65"/>
      <c r="V633" s="65"/>
      <c r="W633" s="11"/>
      <c r="X633" s="65"/>
      <c r="Y633" s="65"/>
      <c r="Z633" s="65"/>
      <c r="AA633" s="65"/>
      <c r="AB633" s="65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65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</row>
    <row r="634" spans="6:128" ht="12.75">
      <c r="F634" s="11"/>
      <c r="G634" s="9">
        <f t="shared" si="94"/>
        <v>631</v>
      </c>
      <c r="H634" s="8">
        <f t="shared" si="90"/>
        <v>156.34689668165134</v>
      </c>
      <c r="I634" s="8">
        <f t="shared" si="92"/>
        <v>-33.9948216353173</v>
      </c>
      <c r="J634" s="8">
        <f t="shared" si="91"/>
        <v>0.5933818188676484</v>
      </c>
      <c r="K634" s="8">
        <f t="shared" si="93"/>
        <v>156.94027850051899</v>
      </c>
      <c r="L634" s="8"/>
      <c r="M634" s="8">
        <v>128</v>
      </c>
      <c r="N634" s="8"/>
      <c r="O634" s="8"/>
      <c r="P634" s="64"/>
      <c r="Q634" s="11"/>
      <c r="R634" s="65"/>
      <c r="S634" s="65"/>
      <c r="T634" s="11"/>
      <c r="U634" s="65"/>
      <c r="V634" s="65"/>
      <c r="W634" s="11"/>
      <c r="X634" s="65"/>
      <c r="Y634" s="65"/>
      <c r="Z634" s="65"/>
      <c r="AA634" s="65"/>
      <c r="AB634" s="6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65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</row>
    <row r="635" spans="6:128" ht="12.75">
      <c r="F635" s="11"/>
      <c r="G635" s="9">
        <f t="shared" si="94"/>
        <v>632</v>
      </c>
      <c r="H635" s="8">
        <f t="shared" si="90"/>
        <v>156.35027335745153</v>
      </c>
      <c r="I635" s="8">
        <f t="shared" si="92"/>
        <v>-33.97928811864926</v>
      </c>
      <c r="J635" s="8">
        <f t="shared" si="91"/>
        <v>1.186582887885005</v>
      </c>
      <c r="K635" s="8">
        <f t="shared" si="93"/>
        <v>157.53685624533654</v>
      </c>
      <c r="L635" s="8"/>
      <c r="M635" s="8">
        <v>127</v>
      </c>
      <c r="N635" s="8"/>
      <c r="O635" s="8"/>
      <c r="P635" s="64"/>
      <c r="Q635" s="11"/>
      <c r="R635" s="65"/>
      <c r="S635" s="65"/>
      <c r="T635" s="11"/>
      <c r="U635" s="65"/>
      <c r="V635" s="65"/>
      <c r="W635" s="11"/>
      <c r="X635" s="65"/>
      <c r="Y635" s="65"/>
      <c r="Z635" s="65"/>
      <c r="AA635" s="65"/>
      <c r="AB635" s="6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65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</row>
    <row r="636" spans="6:128" ht="12.75">
      <c r="F636" s="11"/>
      <c r="G636" s="9">
        <f t="shared" si="94"/>
        <v>633</v>
      </c>
      <c r="H636" s="8">
        <f t="shared" si="90"/>
        <v>156.35589641736297</v>
      </c>
      <c r="I636" s="8">
        <f t="shared" si="92"/>
        <v>-33.95340418165551</v>
      </c>
      <c r="J636" s="8">
        <f t="shared" si="91"/>
        <v>1.7794225122600857</v>
      </c>
      <c r="K636" s="8">
        <f t="shared" si="93"/>
        <v>158.13531892962305</v>
      </c>
      <c r="L636" s="8"/>
      <c r="M636" s="8">
        <v>126</v>
      </c>
      <c r="N636" s="8"/>
      <c r="O636" s="8"/>
      <c r="P636" s="64"/>
      <c r="Q636" s="11"/>
      <c r="R636" s="65"/>
      <c r="S636" s="65"/>
      <c r="T636" s="11"/>
      <c r="U636" s="65"/>
      <c r="V636" s="65"/>
      <c r="W636" s="11"/>
      <c r="X636" s="65"/>
      <c r="Y636" s="65"/>
      <c r="Z636" s="65"/>
      <c r="AA636" s="65"/>
      <c r="AB636" s="6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65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</row>
    <row r="637" spans="6:128" ht="12.75">
      <c r="F637" s="11"/>
      <c r="G637" s="9">
        <f t="shared" si="94"/>
        <v>634</v>
      </c>
      <c r="H637" s="8">
        <f t="shared" si="90"/>
        <v>156.36375876867174</v>
      </c>
      <c r="I637" s="8">
        <f t="shared" si="92"/>
        <v>-33.917177708834025</v>
      </c>
      <c r="J637" s="8">
        <f t="shared" si="91"/>
        <v>2.371720107300279</v>
      </c>
      <c r="K637" s="8">
        <f t="shared" si="93"/>
        <v>158.73547887597203</v>
      </c>
      <c r="L637" s="8"/>
      <c r="M637" s="8">
        <v>125</v>
      </c>
      <c r="N637" s="8"/>
      <c r="O637" s="8"/>
      <c r="P637" s="64"/>
      <c r="Q637" s="11"/>
      <c r="R637" s="65"/>
      <c r="S637" s="65"/>
      <c r="T637" s="11"/>
      <c r="U637" s="65"/>
      <c r="V637" s="65"/>
      <c r="W637" s="11"/>
      <c r="X637" s="65"/>
      <c r="Y637" s="65"/>
      <c r="Z637" s="65"/>
      <c r="AA637" s="65"/>
      <c r="AB637" s="65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65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</row>
    <row r="638" spans="6:128" ht="12.75">
      <c r="F638" s="11"/>
      <c r="G638" s="9">
        <f t="shared" si="94"/>
        <v>635</v>
      </c>
      <c r="H638" s="8">
        <f t="shared" si="90"/>
        <v>156.37385049540393</v>
      </c>
      <c r="I638" s="8">
        <f t="shared" si="92"/>
        <v>-33.87061973511935</v>
      </c>
      <c r="J638" s="8">
        <f t="shared" si="91"/>
        <v>2.96329525342036</v>
      </c>
      <c r="K638" s="8">
        <f t="shared" si="93"/>
        <v>159.3371457488243</v>
      </c>
      <c r="L638" s="8"/>
      <c r="M638" s="8">
        <v>124</v>
      </c>
      <c r="N638" s="8"/>
      <c r="O638" s="8"/>
      <c r="P638" s="64"/>
      <c r="Q638" s="11"/>
      <c r="R638" s="65"/>
      <c r="S638" s="65"/>
      <c r="T638" s="11"/>
      <c r="U638" s="65"/>
      <c r="V638" s="65"/>
      <c r="W638" s="11"/>
      <c r="X638" s="65"/>
      <c r="Y638" s="65"/>
      <c r="Z638" s="65"/>
      <c r="AA638" s="65"/>
      <c r="AB638" s="65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65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</row>
    <row r="639" spans="6:128" ht="12.75">
      <c r="F639" s="11"/>
      <c r="G639" s="9">
        <f t="shared" si="94"/>
        <v>636</v>
      </c>
      <c r="H639" s="8">
        <f t="shared" si="90"/>
        <v>156.3861588721197</v>
      </c>
      <c r="I639" s="8">
        <f t="shared" si="92"/>
        <v>-33.81374444252129</v>
      </c>
      <c r="J639" s="8">
        <f t="shared" si="91"/>
        <v>3.553967751100223</v>
      </c>
      <c r="K639" s="8">
        <f t="shared" si="93"/>
        <v>159.94012662321992</v>
      </c>
      <c r="L639" s="8"/>
      <c r="M639" s="8">
        <v>123</v>
      </c>
      <c r="N639" s="8"/>
      <c r="O639" s="8"/>
      <c r="P639" s="64"/>
      <c r="Q639" s="11"/>
      <c r="R639" s="65"/>
      <c r="S639" s="65"/>
      <c r="T639" s="11"/>
      <c r="U639" s="65"/>
      <c r="V639" s="65"/>
      <c r="W639" s="11"/>
      <c r="X639" s="65"/>
      <c r="Y639" s="65"/>
      <c r="Z639" s="65"/>
      <c r="AA639" s="65"/>
      <c r="AB639" s="65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65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</row>
    <row r="640" spans="6:128" ht="12.75">
      <c r="F640" s="11"/>
      <c r="G640" s="9">
        <f t="shared" si="94"/>
        <v>637</v>
      </c>
      <c r="H640" s="8">
        <f t="shared" si="90"/>
        <v>156.40066838160402</v>
      </c>
      <c r="I640" s="8">
        <f t="shared" si="92"/>
        <v>-33.74656915580495</v>
      </c>
      <c r="J640" s="8">
        <f t="shared" si="91"/>
        <v>4.143557675774983</v>
      </c>
      <c r="K640" s="8">
        <f t="shared" si="93"/>
        <v>160.544226057379</v>
      </c>
      <c r="L640" s="8"/>
      <c r="M640" s="8">
        <v>122</v>
      </c>
      <c r="N640" s="8"/>
      <c r="O640" s="8"/>
      <c r="P640" s="64"/>
      <c r="Q640" s="11"/>
      <c r="R640" s="65"/>
      <c r="S640" s="65"/>
      <c r="T640" s="11"/>
      <c r="U640" s="65"/>
      <c r="V640" s="65"/>
      <c r="W640" s="11"/>
      <c r="X640" s="65"/>
      <c r="Y640" s="65"/>
      <c r="Z640" s="65"/>
      <c r="AA640" s="65"/>
      <c r="AB640" s="65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65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</row>
    <row r="641" spans="6:128" ht="12.75">
      <c r="F641" s="11"/>
      <c r="G641" s="9">
        <f t="shared" si="94"/>
        <v>638</v>
      </c>
      <c r="H641" s="8">
        <f t="shared" si="90"/>
        <v>156.417360736421</v>
      </c>
      <c r="I641" s="8">
        <f t="shared" si="92"/>
        <v>-33.669114337213394</v>
      </c>
      <c r="J641" s="8">
        <f t="shared" si="91"/>
        <v>4.731885432642217</v>
      </c>
      <c r="K641" s="8">
        <f t="shared" si="93"/>
        <v>161.14924616906322</v>
      </c>
      <c r="L641" s="8"/>
      <c r="M641" s="8">
        <v>121</v>
      </c>
      <c r="N641" s="8"/>
      <c r="O641" s="8"/>
      <c r="P641" s="64"/>
      <c r="Q641" s="11"/>
      <c r="R641" s="65"/>
      <c r="S641" s="65"/>
      <c r="T641" s="11"/>
      <c r="U641" s="65"/>
      <c r="V641" s="65"/>
      <c r="W641" s="11"/>
      <c r="X641" s="65"/>
      <c r="Y641" s="65"/>
      <c r="Z641" s="65"/>
      <c r="AA641" s="65"/>
      <c r="AB641" s="6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65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</row>
    <row r="642" spans="6:128" ht="12.75">
      <c r="F642" s="11"/>
      <c r="G642" s="9">
        <f t="shared" si="94"/>
        <v>639</v>
      </c>
      <c r="H642" s="8">
        <f t="shared" si="90"/>
        <v>156.43621490429064</v>
      </c>
      <c r="I642" s="8">
        <f t="shared" si="92"/>
        <v>-33.581403580234685</v>
      </c>
      <c r="J642" s="8">
        <f t="shared" si="91"/>
        <v>5.318771811367805</v>
      </c>
      <c r="K642" s="8">
        <f t="shared" si="93"/>
        <v>161.75498671565845</v>
      </c>
      <c r="L642" s="8"/>
      <c r="M642" s="8">
        <v>120</v>
      </c>
      <c r="N642" s="8"/>
      <c r="O642" s="8"/>
      <c r="P642" s="64"/>
      <c r="Q642" s="11"/>
      <c r="R642" s="65"/>
      <c r="S642" s="65"/>
      <c r="T642" s="11"/>
      <c r="U642" s="65"/>
      <c r="V642" s="65"/>
      <c r="W642" s="11"/>
      <c r="X642" s="65"/>
      <c r="Y642" s="65"/>
      <c r="Z642" s="65"/>
      <c r="AA642" s="65"/>
      <c r="AB642" s="6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65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</row>
    <row r="643" spans="6:128" ht="12.75">
      <c r="F643" s="11"/>
      <c r="G643" s="9">
        <f t="shared" si="94"/>
        <v>640</v>
      </c>
      <c r="H643" s="8">
        <f aca="true" t="shared" si="95" ref="H643:H706">SQRT($F$6^2-$F$3^2*(SIN(G643*PI()/180))^2)</f>
        <v>156.45720713724165</v>
      </c>
      <c r="I643" s="8">
        <f t="shared" si="92"/>
        <v>-33.48346360241508</v>
      </c>
      <c r="J643" s="8">
        <f aca="true" t="shared" si="96" ref="J643:J706">$F$3*COS(G643*PI()/180)</f>
        <v>5.90403804067561</v>
      </c>
      <c r="K643" s="8">
        <f t="shared" si="93"/>
        <v>162.36124517791725</v>
      </c>
      <c r="L643" s="8"/>
      <c r="M643" s="8">
        <v>119</v>
      </c>
      <c r="N643" s="8"/>
      <c r="O643" s="8"/>
      <c r="P643" s="64"/>
      <c r="Q643" s="11"/>
      <c r="R643" s="65"/>
      <c r="S643" s="65"/>
      <c r="T643" s="11"/>
      <c r="U643" s="65"/>
      <c r="V643" s="65"/>
      <c r="W643" s="11"/>
      <c r="X643" s="65"/>
      <c r="Y643" s="65"/>
      <c r="Z643" s="65"/>
      <c r="AA643" s="65"/>
      <c r="AB643" s="6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65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</row>
    <row r="644" spans="6:128" ht="12.75">
      <c r="F644" s="11"/>
      <c r="G644" s="9">
        <f t="shared" si="94"/>
        <v>641</v>
      </c>
      <c r="H644" s="8">
        <f t="shared" si="95"/>
        <v>156.48031100448515</v>
      </c>
      <c r="I644" s="8">
        <f aca="true" t="shared" si="97" ref="I644:I707">$F$3*SIN(G644*PI()/180)</f>
        <v>-33.375324237220575</v>
      </c>
      <c r="J644" s="8">
        <f t="shared" si="96"/>
        <v>6.487505842802525</v>
      </c>
      <c r="K644" s="8">
        <f aca="true" t="shared" si="98" ref="K644:K707">H644+J644</f>
        <v>162.96781684728768</v>
      </c>
      <c r="L644" s="8"/>
      <c r="M644" s="8">
        <v>118</v>
      </c>
      <c r="N644" s="8"/>
      <c r="O644" s="8"/>
      <c r="P644" s="64"/>
      <c r="Q644" s="11"/>
      <c r="R644" s="65"/>
      <c r="S644" s="65"/>
      <c r="T644" s="11"/>
      <c r="U644" s="65"/>
      <c r="V644" s="65"/>
      <c r="W644" s="11"/>
      <c r="X644" s="65"/>
      <c r="Y644" s="65"/>
      <c r="Z644" s="65"/>
      <c r="AA644" s="65"/>
      <c r="AB644" s="6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65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</row>
    <row r="645" spans="6:128" ht="12.75">
      <c r="F645" s="11"/>
      <c r="G645" s="9">
        <f aca="true" t="shared" si="99" ref="G645:G708">G644+1</f>
        <v>642</v>
      </c>
      <c r="H645" s="8">
        <f t="shared" si="95"/>
        <v>156.50549742894842</v>
      </c>
      <c r="I645" s="8">
        <f t="shared" si="97"/>
        <v>-33.2570184249494</v>
      </c>
      <c r="J645" s="8">
        <f t="shared" si="96"/>
        <v>7.068997487803784</v>
      </c>
      <c r="K645" s="8">
        <f t="shared" si="98"/>
        <v>163.5744949167522</v>
      </c>
      <c r="L645" s="8"/>
      <c r="M645" s="8">
        <v>117</v>
      </c>
      <c r="N645" s="8"/>
      <c r="O645" s="8"/>
      <c r="P645" s="64"/>
      <c r="Q645" s="11"/>
      <c r="R645" s="65"/>
      <c r="S645" s="65"/>
      <c r="T645" s="11"/>
      <c r="U645" s="65"/>
      <c r="V645" s="65"/>
      <c r="W645" s="11"/>
      <c r="X645" s="65"/>
      <c r="Y645" s="65"/>
      <c r="Z645" s="65"/>
      <c r="AA645" s="65"/>
      <c r="AB645" s="6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65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</row>
    <row r="646" spans="6:128" ht="12.75">
      <c r="F646" s="11"/>
      <c r="G646" s="9">
        <f t="shared" si="99"/>
        <v>643</v>
      </c>
      <c r="H646" s="8">
        <f t="shared" si="95"/>
        <v>156.53273472740162</v>
      </c>
      <c r="I646" s="8">
        <f t="shared" si="97"/>
        <v>-33.128582202698</v>
      </c>
      <c r="J646" s="8">
        <f t="shared" si="96"/>
        <v>7.648335847691399</v>
      </c>
      <c r="K646" s="8">
        <f t="shared" si="98"/>
        <v>164.18107057509303</v>
      </c>
      <c r="L646" s="8"/>
      <c r="M646" s="8">
        <v>116</v>
      </c>
      <c r="N646" s="8"/>
      <c r="O646" s="8"/>
      <c r="P646" s="64"/>
      <c r="Q646" s="11"/>
      <c r="R646" s="65"/>
      <c r="S646" s="65"/>
      <c r="T646" s="11"/>
      <c r="U646" s="65"/>
      <c r="V646" s="65"/>
      <c r="W646" s="11"/>
      <c r="X646" s="65"/>
      <c r="Y646" s="65"/>
      <c r="Z646" s="65"/>
      <c r="AA646" s="65"/>
      <c r="AB646" s="6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65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</row>
    <row r="647" spans="6:128" ht="12.75">
      <c r="F647" s="11"/>
      <c r="G647" s="9">
        <f t="shared" si="99"/>
        <v>644</v>
      </c>
      <c r="H647" s="8">
        <f t="shared" si="95"/>
        <v>156.5619886541032</v>
      </c>
      <c r="I647" s="8">
        <f t="shared" si="97"/>
        <v>-32.99005469338389</v>
      </c>
      <c r="J647" s="8">
        <f t="shared" si="96"/>
        <v>8.225344450388656</v>
      </c>
      <c r="K647" s="8">
        <f t="shared" si="98"/>
        <v>164.78733310449186</v>
      </c>
      <c r="L647" s="8"/>
      <c r="M647" s="8">
        <v>115</v>
      </c>
      <c r="N647" s="8"/>
      <c r="O647" s="8"/>
      <c r="P647" s="64"/>
      <c r="Q647" s="11"/>
      <c r="R647" s="65"/>
      <c r="S647" s="65"/>
      <c r="T647" s="11"/>
      <c r="U647" s="65"/>
      <c r="V647" s="65"/>
      <c r="W647" s="11"/>
      <c r="X647" s="65"/>
      <c r="Y647" s="65"/>
      <c r="Z647" s="65"/>
      <c r="AA647" s="65"/>
      <c r="AB647" s="65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65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</row>
    <row r="648" spans="6:128" ht="12.75">
      <c r="F648" s="11"/>
      <c r="G648" s="9">
        <f t="shared" si="99"/>
        <v>645</v>
      </c>
      <c r="H648" s="8">
        <f t="shared" si="95"/>
        <v>156.59322244788436</v>
      </c>
      <c r="I648" s="8">
        <f t="shared" si="97"/>
        <v>-32.84147809382833</v>
      </c>
      <c r="J648" s="8">
        <f t="shared" si="96"/>
        <v>8.799847533485682</v>
      </c>
      <c r="K648" s="8">
        <f t="shared" si="98"/>
        <v>165.39306998137005</v>
      </c>
      <c r="L648" s="8"/>
      <c r="M648" s="8">
        <v>114</v>
      </c>
      <c r="N648" s="8"/>
      <c r="O648" s="8"/>
      <c r="P648" s="64"/>
      <c r="Q648" s="11"/>
      <c r="R648" s="65"/>
      <c r="S648" s="65"/>
      <c r="T648" s="11"/>
      <c r="U648" s="65"/>
      <c r="V648" s="65"/>
      <c r="W648" s="11"/>
      <c r="X648" s="65"/>
      <c r="Y648" s="65"/>
      <c r="Z648" s="65"/>
      <c r="AA648" s="65"/>
      <c r="AB648" s="6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65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</row>
    <row r="649" spans="6:128" ht="12.75">
      <c r="F649" s="11"/>
      <c r="G649" s="9">
        <f t="shared" si="99"/>
        <v>646</v>
      </c>
      <c r="H649" s="8">
        <f t="shared" si="95"/>
        <v>156.62639688258676</v>
      </c>
      <c r="I649" s="8">
        <f t="shared" si="97"/>
        <v>-32.68289766190284</v>
      </c>
      <c r="J649" s="8">
        <f t="shared" si="96"/>
        <v>9.371670097777972</v>
      </c>
      <c r="K649" s="8">
        <f t="shared" si="98"/>
        <v>165.99806698036474</v>
      </c>
      <c r="L649" s="8"/>
      <c r="M649" s="8">
        <v>113</v>
      </c>
      <c r="N649" s="8"/>
      <c r="O649" s="8"/>
      <c r="P649" s="64"/>
      <c r="Q649" s="11"/>
      <c r="R649" s="65"/>
      <c r="S649" s="65"/>
      <c r="T649" s="11"/>
      <c r="U649" s="65"/>
      <c r="V649" s="65"/>
      <c r="W649" s="11"/>
      <c r="X649" s="65"/>
      <c r="Y649" s="65"/>
      <c r="Z649" s="65"/>
      <c r="AA649" s="65"/>
      <c r="AB649" s="65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65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</row>
    <row r="650" spans="6:128" ht="12.75">
      <c r="F650" s="11"/>
      <c r="G650" s="9">
        <f t="shared" si="99"/>
        <v>647</v>
      </c>
      <c r="H650" s="8">
        <f t="shared" si="95"/>
        <v>156.66147032076262</v>
      </c>
      <c r="I650" s="8">
        <f t="shared" si="97"/>
        <v>-32.5143617027432</v>
      </c>
      <c r="J650" s="8">
        <f t="shared" si="96"/>
        <v>9.940637960573069</v>
      </c>
      <c r="K650" s="8">
        <f t="shared" si="98"/>
        <v>166.6021082813357</v>
      </c>
      <c r="L650" s="8"/>
      <c r="M650" s="8">
        <v>112</v>
      </c>
      <c r="N650" s="8"/>
      <c r="O650" s="8"/>
      <c r="P650" s="64"/>
      <c r="Q650" s="11"/>
      <c r="R650" s="65"/>
      <c r="S650" s="65"/>
      <c r="T650" s="11"/>
      <c r="U650" s="65"/>
      <c r="V650" s="65"/>
      <c r="W650" s="11"/>
      <c r="X650" s="65"/>
      <c r="Y650" s="65"/>
      <c r="Z650" s="65"/>
      <c r="AA650" s="65"/>
      <c r="AB650" s="6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65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</row>
    <row r="651" spans="6:128" ht="12.75">
      <c r="F651" s="11"/>
      <c r="G651" s="9">
        <f t="shared" si="99"/>
        <v>648</v>
      </c>
      <c r="H651" s="8">
        <f t="shared" si="95"/>
        <v>156.69839877054034</v>
      </c>
      <c r="I651" s="8">
        <f t="shared" si="97"/>
        <v>-32.33592155403523</v>
      </c>
      <c r="J651" s="8">
        <f t="shared" si="96"/>
        <v>10.506577808748197</v>
      </c>
      <c r="K651" s="8">
        <f t="shared" si="98"/>
        <v>167.20497657928854</v>
      </c>
      <c r="L651" s="8"/>
      <c r="M651" s="8">
        <v>111</v>
      </c>
      <c r="N651" s="8"/>
      <c r="O651" s="8"/>
      <c r="P651" s="64"/>
      <c r="Q651" s="11"/>
      <c r="R651" s="65"/>
      <c r="S651" s="65"/>
      <c r="T651" s="11"/>
      <c r="U651" s="65"/>
      <c r="V651" s="65"/>
      <c r="W651" s="11"/>
      <c r="X651" s="65"/>
      <c r="Y651" s="65"/>
      <c r="Z651" s="65"/>
      <c r="AA651" s="65"/>
      <c r="AB651" s="65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65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</row>
    <row r="652" spans="6:128" ht="12.75">
      <c r="F652" s="11"/>
      <c r="G652" s="9">
        <f t="shared" si="99"/>
        <v>649</v>
      </c>
      <c r="H652" s="8">
        <f t="shared" si="95"/>
        <v>156.73713594555477</v>
      </c>
      <c r="I652" s="8">
        <f t="shared" si="97"/>
        <v>-32.14763157037677</v>
      </c>
      <c r="J652" s="8">
        <f t="shared" si="96"/>
        <v>11.069317251543335</v>
      </c>
      <c r="K652" s="8">
        <f t="shared" si="98"/>
        <v>167.8064531970981</v>
      </c>
      <c r="L652" s="8"/>
      <c r="M652" s="8">
        <v>110</v>
      </c>
      <c r="N652" s="8"/>
      <c r="O652" s="8"/>
      <c r="P652" s="64"/>
      <c r="Q652" s="11"/>
      <c r="R652" s="65"/>
      <c r="S652" s="65"/>
      <c r="T652" s="11"/>
      <c r="U652" s="65"/>
      <c r="V652" s="65"/>
      <c r="W652" s="11"/>
      <c r="X652" s="65"/>
      <c r="Y652" s="65"/>
      <c r="Z652" s="65"/>
      <c r="AA652" s="65"/>
      <c r="AB652" s="65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65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</row>
    <row r="653" spans="6:128" ht="12.75">
      <c r="F653" s="11"/>
      <c r="G653" s="9">
        <f t="shared" si="99"/>
        <v>650</v>
      </c>
      <c r="H653" s="8">
        <f t="shared" si="95"/>
        <v>156.77763332783547</v>
      </c>
      <c r="I653" s="8">
        <f t="shared" si="97"/>
        <v>-31.949549106720895</v>
      </c>
      <c r="J653" s="8">
        <f t="shared" si="96"/>
        <v>11.628684873072709</v>
      </c>
      <c r="K653" s="8">
        <f t="shared" si="98"/>
        <v>168.40631820090817</v>
      </c>
      <c r="L653" s="8"/>
      <c r="M653" s="8">
        <v>109</v>
      </c>
      <c r="N653" s="8"/>
      <c r="O653" s="8"/>
      <c r="P653" s="64"/>
      <c r="Q653" s="11"/>
      <c r="R653" s="65"/>
      <c r="S653" s="65"/>
      <c r="T653" s="11"/>
      <c r="U653" s="65"/>
      <c r="V653" s="65"/>
      <c r="W653" s="11"/>
      <c r="X653" s="65"/>
      <c r="Y653" s="65"/>
      <c r="Z653" s="65"/>
      <c r="AA653" s="65"/>
      <c r="AB653" s="65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65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</row>
    <row r="654" spans="6:128" ht="12.75">
      <c r="F654" s="11"/>
      <c r="G654" s="9">
        <f t="shared" si="99"/>
        <v>651</v>
      </c>
      <c r="H654" s="8">
        <f t="shared" si="95"/>
        <v>156.81984023354337</v>
      </c>
      <c r="I654" s="8">
        <f t="shared" si="97"/>
        <v>-31.74173450090486</v>
      </c>
      <c r="J654" s="8">
        <f t="shared" si="96"/>
        <v>12.184510284540206</v>
      </c>
      <c r="K654" s="8">
        <f t="shared" si="98"/>
        <v>169.00435051808358</v>
      </c>
      <c r="L654" s="8"/>
      <c r="M654" s="8">
        <v>108</v>
      </c>
      <c r="N654" s="8"/>
      <c r="O654" s="8"/>
      <c r="P654" s="64"/>
      <c r="Q654" s="11"/>
      <c r="R654" s="65"/>
      <c r="S654" s="65"/>
      <c r="T654" s="11"/>
      <c r="U654" s="65"/>
      <c r="V654" s="65"/>
      <c r="W654" s="11"/>
      <c r="X654" s="65"/>
      <c r="Y654" s="65"/>
      <c r="Z654" s="65"/>
      <c r="AA654" s="65"/>
      <c r="AB654" s="65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65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</row>
    <row r="655" spans="6:128" ht="12.75">
      <c r="F655" s="11"/>
      <c r="G655" s="9">
        <f t="shared" si="99"/>
        <v>652</v>
      </c>
      <c r="H655" s="8">
        <f t="shared" si="95"/>
        <v>156.86370388144053</v>
      </c>
      <c r="I655" s="8">
        <f t="shared" si="97"/>
        <v>-31.52425105527079</v>
      </c>
      <c r="J655" s="8">
        <f t="shared" si="96"/>
        <v>12.736624176140971</v>
      </c>
      <c r="K655" s="8">
        <f t="shared" si="98"/>
        <v>169.6003280575815</v>
      </c>
      <c r="L655" s="8"/>
      <c r="M655" s="8">
        <v>107</v>
      </c>
      <c r="N655" s="8"/>
      <c r="O655" s="8"/>
      <c r="P655" s="64"/>
      <c r="Q655" s="11"/>
      <c r="R655" s="65"/>
      <c r="S655" s="65"/>
      <c r="T655" s="11"/>
      <c r="U655" s="65"/>
      <c r="V655" s="65"/>
      <c r="W655" s="11"/>
      <c r="X655" s="65"/>
      <c r="Y655" s="65"/>
      <c r="Z655" s="65"/>
      <c r="AA655" s="65"/>
      <c r="AB655" s="6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65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</row>
    <row r="656" spans="6:128" ht="12.75">
      <c r="F656" s="11"/>
      <c r="G656" s="9">
        <f t="shared" si="99"/>
        <v>653</v>
      </c>
      <c r="H656" s="8">
        <f t="shared" si="95"/>
        <v>156.90916946397587</v>
      </c>
      <c r="I656" s="8">
        <f t="shared" si="97"/>
        <v>-31.297165017382955</v>
      </c>
      <c r="J656" s="8">
        <f t="shared" si="96"/>
        <v>13.284858368635346</v>
      </c>
      <c r="K656" s="8">
        <f t="shared" si="98"/>
        <v>170.19402783261123</v>
      </c>
      <c r="L656" s="8"/>
      <c r="M656" s="8">
        <v>106</v>
      </c>
      <c r="N656" s="8"/>
      <c r="O656" s="8"/>
      <c r="P656" s="64"/>
      <c r="Q656" s="11"/>
      <c r="R656" s="65"/>
      <c r="S656" s="65"/>
      <c r="T656" s="11"/>
      <c r="U656" s="65"/>
      <c r="V656" s="65"/>
      <c r="W656" s="11"/>
      <c r="X656" s="65"/>
      <c r="Y656" s="65"/>
      <c r="Z656" s="65"/>
      <c r="AA656" s="65"/>
      <c r="AB656" s="65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65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</row>
    <row r="657" spans="6:128" ht="12.75">
      <c r="F657" s="11"/>
      <c r="G657" s="9">
        <f t="shared" si="99"/>
        <v>654</v>
      </c>
      <c r="H657" s="8">
        <f t="shared" si="95"/>
        <v>156.95618022086478</v>
      </c>
      <c r="I657" s="8">
        <f t="shared" si="97"/>
        <v>-31.06054555984843</v>
      </c>
      <c r="J657" s="8">
        <f t="shared" si="96"/>
        <v>13.82904586457721</v>
      </c>
      <c r="K657" s="8">
        <f t="shared" si="98"/>
        <v>170.785226085442</v>
      </c>
      <c r="L657" s="8"/>
      <c r="M657" s="8">
        <v>105</v>
      </c>
      <c r="N657" s="8"/>
      <c r="O657" s="8"/>
      <c r="P657" s="64"/>
      <c r="Q657" s="11"/>
      <c r="R657" s="65"/>
      <c r="S657" s="65"/>
      <c r="T657" s="11"/>
      <c r="U657" s="65"/>
      <c r="V657" s="65"/>
      <c r="W657" s="11"/>
      <c r="X657" s="65"/>
      <c r="Y657" s="65"/>
      <c r="Z657" s="65"/>
      <c r="AA657" s="65"/>
      <c r="AB657" s="6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65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</row>
    <row r="658" spans="6:128" ht="12.75">
      <c r="F658" s="11"/>
      <c r="G658" s="9">
        <f t="shared" si="99"/>
        <v>655</v>
      </c>
      <c r="H658" s="8">
        <f t="shared" si="95"/>
        <v>157.0046775150383</v>
      </c>
      <c r="I658" s="8">
        <f t="shared" si="97"/>
        <v>-30.814464759246114</v>
      </c>
      <c r="J658" s="8">
        <f t="shared" si="96"/>
        <v>14.369020899183752</v>
      </c>
      <c r="K658" s="8">
        <f t="shared" si="98"/>
        <v>171.37369841422208</v>
      </c>
      <c r="L658" s="8"/>
      <c r="M658" s="8">
        <v>104</v>
      </c>
      <c r="N658" s="8"/>
      <c r="O658" s="8"/>
      <c r="P658" s="64"/>
      <c r="Q658" s="11"/>
      <c r="R658" s="65"/>
      <c r="S658" s="65"/>
      <c r="T658" s="11"/>
      <c r="U658" s="65"/>
      <c r="V658" s="65"/>
      <c r="W658" s="11"/>
      <c r="X658" s="65"/>
      <c r="Y658" s="65"/>
      <c r="Z658" s="65"/>
      <c r="AA658" s="65"/>
      <c r="AB658" s="65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65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</row>
    <row r="659" spans="6:128" ht="12.75">
      <c r="F659" s="11"/>
      <c r="G659" s="9">
        <f t="shared" si="99"/>
        <v>656</v>
      </c>
      <c r="H659" s="8">
        <f t="shared" si="95"/>
        <v>157.05460091083538</v>
      </c>
      <c r="I659" s="8">
        <f t="shared" si="97"/>
        <v>-30.55899757417171</v>
      </c>
      <c r="J659" s="8">
        <f t="shared" si="96"/>
        <v>14.904618990828569</v>
      </c>
      <c r="K659" s="8">
        <f t="shared" si="98"/>
        <v>171.95921990166394</v>
      </c>
      <c r="L659" s="8"/>
      <c r="M659" s="8">
        <v>103</v>
      </c>
      <c r="N659" s="8"/>
      <c r="O659" s="8"/>
      <c r="P659" s="64"/>
      <c r="Q659" s="11"/>
      <c r="R659" s="65"/>
      <c r="S659" s="65"/>
      <c r="T659" s="11"/>
      <c r="U659" s="65"/>
      <c r="V659" s="65"/>
      <c r="W659" s="11"/>
      <c r="X659" s="65"/>
      <c r="Y659" s="65"/>
      <c r="Z659" s="65"/>
      <c r="AA659" s="65"/>
      <c r="AB659" s="6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65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</row>
    <row r="660" spans="6:128" ht="12.75">
      <c r="F660" s="11"/>
      <c r="G660" s="9">
        <f t="shared" si="99"/>
        <v>657</v>
      </c>
      <c r="H660" s="8">
        <f t="shared" si="95"/>
        <v>157.10588825430747</v>
      </c>
      <c r="I660" s="8">
        <f t="shared" si="97"/>
        <v>-30.294221822404502</v>
      </c>
      <c r="J660" s="8">
        <f t="shared" si="96"/>
        <v>15.435676991144604</v>
      </c>
      <c r="K660" s="8">
        <f t="shared" si="98"/>
        <v>172.5415652454521</v>
      </c>
      <c r="L660" s="8"/>
      <c r="M660" s="8">
        <v>102</v>
      </c>
      <c r="N660" s="8"/>
      <c r="O660" s="8"/>
      <c r="P660" s="64"/>
      <c r="Q660" s="11"/>
      <c r="R660" s="65"/>
      <c r="S660" s="65"/>
      <c r="T660" s="11"/>
      <c r="U660" s="65"/>
      <c r="V660" s="65"/>
      <c r="W660" s="11"/>
      <c r="X660" s="65"/>
      <c r="Y660" s="65"/>
      <c r="Z660" s="65"/>
      <c r="AA660" s="65"/>
      <c r="AB660" s="65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65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</row>
    <row r="661" spans="6:128" ht="12.75">
      <c r="F661" s="11"/>
      <c r="G661" s="9">
        <f t="shared" si="99"/>
        <v>658</v>
      </c>
      <c r="H661" s="8">
        <f t="shared" si="95"/>
        <v>157.1584757555058</v>
      </c>
      <c r="I661" s="8">
        <f t="shared" si="97"/>
        <v>-30.020218157203526</v>
      </c>
      <c r="J661" s="8">
        <f t="shared" si="96"/>
        <v>15.962033134720267</v>
      </c>
      <c r="K661" s="8">
        <f t="shared" si="98"/>
        <v>173.12050889022606</v>
      </c>
      <c r="L661" s="8"/>
      <c r="M661" s="8">
        <v>101</v>
      </c>
      <c r="N661" s="8"/>
      <c r="O661" s="8"/>
      <c r="P661" s="64"/>
      <c r="Q661" s="11"/>
      <c r="R661" s="65"/>
      <c r="S661" s="65"/>
      <c r="T661" s="11"/>
      <c r="U661" s="65"/>
      <c r="V661" s="65"/>
      <c r="W661" s="11"/>
      <c r="X661" s="65"/>
      <c r="Y661" s="65"/>
      <c r="Z661" s="65"/>
      <c r="AA661" s="65"/>
      <c r="AB661" s="6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65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</row>
    <row r="662" spans="6:128" ht="12.75">
      <c r="F662" s="11"/>
      <c r="G662" s="9">
        <f t="shared" si="99"/>
        <v>659</v>
      </c>
      <c r="H662" s="8">
        <f t="shared" si="95"/>
        <v>157.21229807261648</v>
      </c>
      <c r="I662" s="8">
        <f t="shared" si="97"/>
        <v>-29.737070042739486</v>
      </c>
      <c r="J662" s="8">
        <f t="shared" si="96"/>
        <v>16.483527088375407</v>
      </c>
      <c r="K662" s="8">
        <f t="shared" si="98"/>
        <v>173.6958251609919</v>
      </c>
      <c r="L662" s="8"/>
      <c r="M662" s="8">
        <v>100</v>
      </c>
      <c r="N662" s="8"/>
      <c r="O662" s="8"/>
      <c r="P662" s="64"/>
      <c r="Q662" s="11"/>
      <c r="R662" s="65"/>
      <c r="S662" s="65"/>
      <c r="T662" s="11"/>
      <c r="U662" s="65"/>
      <c r="V662" s="65"/>
      <c r="W662" s="11"/>
      <c r="X662" s="65"/>
      <c r="Y662" s="65"/>
      <c r="Z662" s="65"/>
      <c r="AA662" s="65"/>
      <c r="AB662" s="6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65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</row>
    <row r="663" spans="6:128" ht="12.75">
      <c r="F663" s="11"/>
      <c r="G663" s="9">
        <f t="shared" si="99"/>
        <v>660</v>
      </c>
      <c r="H663" s="8">
        <f t="shared" si="95"/>
        <v>157.26728839781018</v>
      </c>
      <c r="I663" s="8">
        <f t="shared" si="97"/>
        <v>-29.44486372867093</v>
      </c>
      <c r="J663" s="8">
        <f t="shared" si="96"/>
        <v>16.99999999999997</v>
      </c>
      <c r="K663" s="8">
        <f t="shared" si="98"/>
        <v>174.26728839781015</v>
      </c>
      <c r="L663" s="8"/>
      <c r="M663" s="8">
        <v>99</v>
      </c>
      <c r="N663" s="8"/>
      <c r="O663" s="8"/>
      <c r="P663" s="64"/>
      <c r="Q663" s="11"/>
      <c r="R663" s="65"/>
      <c r="S663" s="65"/>
      <c r="T663" s="11"/>
      <c r="U663" s="65"/>
      <c r="V663" s="65"/>
      <c r="W663" s="11"/>
      <c r="X663" s="65"/>
      <c r="Y663" s="65"/>
      <c r="Z663" s="65"/>
      <c r="AA663" s="65"/>
      <c r="AB663" s="6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65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</row>
    <row r="664" spans="6:128" ht="12.75">
      <c r="F664" s="11"/>
      <c r="G664" s="9">
        <f t="shared" si="99"/>
        <v>661</v>
      </c>
      <c r="H664" s="8">
        <f t="shared" si="95"/>
        <v>157.3233785446707</v>
      </c>
      <c r="I664" s="8">
        <f t="shared" si="97"/>
        <v>-29.143688223871823</v>
      </c>
      <c r="J664" s="8">
        <f t="shared" si="96"/>
        <v>17.511294546941834</v>
      </c>
      <c r="K664" s="8">
        <f t="shared" si="98"/>
        <v>174.83467309161253</v>
      </c>
      <c r="L664" s="8"/>
      <c r="M664" s="8">
        <v>98</v>
      </c>
      <c r="N664" s="8"/>
      <c r="O664" s="8"/>
      <c r="P664" s="64"/>
      <c r="Q664" s="11"/>
      <c r="R664" s="65"/>
      <c r="S664" s="65"/>
      <c r="T664" s="11"/>
      <c r="U664" s="65"/>
      <c r="V664" s="65"/>
      <c r="W664" s="11"/>
      <c r="X664" s="65"/>
      <c r="Y664" s="65"/>
      <c r="Z664" s="65"/>
      <c r="AA664" s="65"/>
      <c r="AB664" s="65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65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</row>
    <row r="665" spans="6:128" ht="12.75">
      <c r="F665" s="11"/>
      <c r="G665" s="9">
        <f t="shared" si="99"/>
        <v>662</v>
      </c>
      <c r="H665" s="8">
        <f t="shared" si="95"/>
        <v>157.38049903706593</v>
      </c>
      <c r="I665" s="8">
        <f t="shared" si="97"/>
        <v>-28.833635269318478</v>
      </c>
      <c r="J665" s="8">
        <f t="shared" si="96"/>
        <v>18.01725498392898</v>
      </c>
      <c r="K665" s="8">
        <f t="shared" si="98"/>
        <v>175.3977540209949</v>
      </c>
      <c r="L665" s="8"/>
      <c r="M665" s="8">
        <v>97</v>
      </c>
      <c r="N665" s="8"/>
      <c r="O665" s="8"/>
      <c r="P665" s="64"/>
      <c r="Q665" s="11"/>
      <c r="R665" s="65"/>
      <c r="S665" s="65"/>
      <c r="T665" s="11"/>
      <c r="U665" s="65"/>
      <c r="V665" s="65"/>
      <c r="W665" s="11"/>
      <c r="X665" s="65"/>
      <c r="Y665" s="65"/>
      <c r="Z665" s="65"/>
      <c r="AA665" s="65"/>
      <c r="AB665" s="6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65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</row>
    <row r="666" spans="6:128" ht="12.75">
      <c r="F666" s="11"/>
      <c r="G666" s="9">
        <f t="shared" si="99"/>
        <v>663</v>
      </c>
      <c r="H666" s="8">
        <f t="shared" si="95"/>
        <v>157.43857919932518</v>
      </c>
      <c r="I666" s="8">
        <f t="shared" si="97"/>
        <v>-28.51479931014443</v>
      </c>
      <c r="J666" s="8">
        <f t="shared" si="96"/>
        <v>18.517727190510897</v>
      </c>
      <c r="K666" s="8">
        <f t="shared" si="98"/>
        <v>175.95630638983607</v>
      </c>
      <c r="L666" s="8"/>
      <c r="M666" s="8">
        <v>96</v>
      </c>
      <c r="N666" s="8"/>
      <c r="O666" s="8"/>
      <c r="P666" s="64"/>
      <c r="Q666" s="11"/>
      <c r="R666" s="65"/>
      <c r="S666" s="65"/>
      <c r="T666" s="11"/>
      <c r="U666" s="65"/>
      <c r="V666" s="65"/>
      <c r="W666" s="11"/>
      <c r="X666" s="65"/>
      <c r="Y666" s="65"/>
      <c r="Z666" s="65"/>
      <c r="AA666" s="65"/>
      <c r="AB666" s="65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65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</row>
    <row r="667" spans="6:128" ht="12.75">
      <c r="F667" s="11"/>
      <c r="G667" s="9">
        <f t="shared" si="99"/>
        <v>664</v>
      </c>
      <c r="H667" s="8">
        <f t="shared" si="95"/>
        <v>157.49754724758606</v>
      </c>
      <c r="I667" s="8">
        <f t="shared" si="97"/>
        <v>-28.187277466871418</v>
      </c>
      <c r="J667" s="8">
        <f t="shared" si="96"/>
        <v>19.01255871800539</v>
      </c>
      <c r="K667" s="8">
        <f t="shared" si="98"/>
        <v>176.51010596559144</v>
      </c>
      <c r="L667" s="8"/>
      <c r="M667" s="8">
        <v>95</v>
      </c>
      <c r="N667" s="8"/>
      <c r="O667" s="8"/>
      <c r="P667" s="64"/>
      <c r="Q667" s="11"/>
      <c r="R667" s="65"/>
      <c r="S667" s="65"/>
      <c r="T667" s="11"/>
      <c r="U667" s="65"/>
      <c r="V667" s="65"/>
      <c r="W667" s="11"/>
      <c r="X667" s="65"/>
      <c r="Y667" s="65"/>
      <c r="Z667" s="65"/>
      <c r="AA667" s="65"/>
      <c r="AB667" s="6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65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</row>
    <row r="668" spans="6:128" ht="12.75">
      <c r="F668" s="11"/>
      <c r="G668" s="9">
        <f t="shared" si="99"/>
        <v>665</v>
      </c>
      <c r="H668" s="8">
        <f t="shared" si="95"/>
        <v>157.55733038217474</v>
      </c>
      <c r="I668" s="8">
        <f t="shared" si="97"/>
        <v>-27.85116950582571</v>
      </c>
      <c r="J668" s="8">
        <f t="shared" si="96"/>
        <v>19.501598835935585</v>
      </c>
      <c r="K668" s="8">
        <f t="shared" si="98"/>
        <v>177.05892921811034</v>
      </c>
      <c r="L668" s="8"/>
      <c r="M668" s="8">
        <v>94</v>
      </c>
      <c r="N668" s="8"/>
      <c r="O668" s="8"/>
      <c r="P668" s="64"/>
      <c r="Q668" s="11"/>
      <c r="R668" s="65"/>
      <c r="S668" s="65"/>
      <c r="T668" s="11"/>
      <c r="U668" s="65"/>
      <c r="V668" s="65"/>
      <c r="W668" s="11"/>
      <c r="X668" s="65"/>
      <c r="Y668" s="65"/>
      <c r="Z668" s="65"/>
      <c r="AA668" s="65"/>
      <c r="AB668" s="6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65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</row>
    <row r="669" spans="6:128" ht="12.75">
      <c r="F669" s="11"/>
      <c r="G669" s="9">
        <f t="shared" si="99"/>
        <v>666</v>
      </c>
      <c r="H669" s="8">
        <f t="shared" si="95"/>
        <v>157.61785488088358</v>
      </c>
      <c r="I669" s="8">
        <f t="shared" si="97"/>
        <v>-27.506577808748222</v>
      </c>
      <c r="J669" s="8">
        <f t="shared" si="96"/>
        <v>19.984698577944076</v>
      </c>
      <c r="K669" s="8">
        <f t="shared" si="98"/>
        <v>177.60255345882766</v>
      </c>
      <c r="L669" s="8"/>
      <c r="M669" s="8">
        <v>93</v>
      </c>
      <c r="N669" s="8"/>
      <c r="O669" s="8"/>
      <c r="P669" s="64"/>
      <c r="Q669" s="11"/>
      <c r="R669" s="65"/>
      <c r="S669" s="65"/>
      <c r="T669" s="11"/>
      <c r="U669" s="65"/>
      <c r="V669" s="65"/>
      <c r="W669" s="11"/>
      <c r="X669" s="65"/>
      <c r="Y669" s="65"/>
      <c r="Z669" s="65"/>
      <c r="AA669" s="65"/>
      <c r="AB669" s="65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65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</row>
    <row r="670" spans="6:128" ht="12.75">
      <c r="F670" s="11"/>
      <c r="G670" s="9">
        <f t="shared" si="99"/>
        <v>667</v>
      </c>
      <c r="H670" s="8">
        <f t="shared" si="95"/>
        <v>157.67904619301126</v>
      </c>
      <c r="I670" s="8">
        <f t="shared" si="97"/>
        <v>-27.153607341607987</v>
      </c>
      <c r="J670" s="8">
        <f t="shared" si="96"/>
        <v>20.4617107871696</v>
      </c>
      <c r="K670" s="8">
        <f t="shared" si="98"/>
        <v>178.14075698018087</v>
      </c>
      <c r="L670" s="8"/>
      <c r="M670" s="8">
        <v>92</v>
      </c>
      <c r="N670" s="8"/>
      <c r="O670" s="8"/>
      <c r="P670" s="64"/>
      <c r="Q670" s="11"/>
      <c r="R670" s="65"/>
      <c r="S670" s="65"/>
      <c r="T670" s="11"/>
      <c r="U670" s="65"/>
      <c r="V670" s="65"/>
      <c r="W670" s="11"/>
      <c r="X670" s="65"/>
      <c r="Y670" s="65"/>
      <c r="Z670" s="65"/>
      <c r="AA670" s="65"/>
      <c r="AB670" s="65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65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</row>
    <row r="671" spans="6:128" ht="12.75">
      <c r="F671" s="11"/>
      <c r="G671" s="9">
        <f t="shared" si="99"/>
        <v>668</v>
      </c>
      <c r="H671" s="8">
        <f t="shared" si="95"/>
        <v>157.74082903403098</v>
      </c>
      <c r="I671" s="8">
        <f t="shared" si="97"/>
        <v>-26.792365622628527</v>
      </c>
      <c r="J671" s="8">
        <f t="shared" si="96"/>
        <v>20.932490161072405</v>
      </c>
      <c r="K671" s="8">
        <f t="shared" si="98"/>
        <v>178.67331919510337</v>
      </c>
      <c r="L671" s="8"/>
      <c r="M671" s="8">
        <v>91</v>
      </c>
      <c r="N671" s="8"/>
      <c r="O671" s="8"/>
      <c r="P671" s="64"/>
      <c r="Q671" s="11"/>
      <c r="R671" s="65"/>
      <c r="S671" s="65"/>
      <c r="T671" s="11"/>
      <c r="U671" s="65"/>
      <c r="V671" s="65"/>
      <c r="W671" s="11"/>
      <c r="X671" s="65"/>
      <c r="Y671" s="65"/>
      <c r="Z671" s="65"/>
      <c r="AA671" s="65"/>
      <c r="AB671" s="65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65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</row>
    <row r="672" spans="6:128" ht="12.75">
      <c r="F672" s="11"/>
      <c r="G672" s="9">
        <f t="shared" si="99"/>
        <v>669</v>
      </c>
      <c r="H672" s="8">
        <f t="shared" si="95"/>
        <v>157.80312748075477</v>
      </c>
      <c r="I672" s="8">
        <f t="shared" si="97"/>
        <v>-26.422962689537016</v>
      </c>
      <c r="J672" s="8">
        <f t="shared" si="96"/>
        <v>21.39689329569447</v>
      </c>
      <c r="K672" s="8">
        <f t="shared" si="98"/>
        <v>179.20002077644924</v>
      </c>
      <c r="L672" s="8"/>
      <c r="M672" s="8">
        <v>90</v>
      </c>
      <c r="N672" s="8"/>
      <c r="O672" s="8"/>
      <c r="P672" s="64"/>
      <c r="Q672" s="11"/>
      <c r="R672" s="65"/>
      <c r="S672" s="65"/>
      <c r="T672" s="11"/>
      <c r="U672" s="65"/>
      <c r="V672" s="65"/>
      <c r="W672" s="11"/>
      <c r="X672" s="65"/>
      <c r="Y672" s="65"/>
      <c r="Z672" s="65"/>
      <c r="AA672" s="65"/>
      <c r="AB672" s="6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65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</row>
    <row r="673" spans="6:128" ht="12.75">
      <c r="F673" s="11"/>
      <c r="G673" s="9">
        <f t="shared" si="99"/>
        <v>670</v>
      </c>
      <c r="H673" s="8">
        <f t="shared" si="95"/>
        <v>157.86586506686146</v>
      </c>
      <c r="I673" s="8">
        <f t="shared" si="97"/>
        <v>-26.04551106604528</v>
      </c>
      <c r="J673" s="8">
        <f t="shared" si="96"/>
        <v>21.854778729342303</v>
      </c>
      <c r="K673" s="8">
        <f t="shared" si="98"/>
        <v>179.72064379620377</v>
      </c>
      <c r="L673" s="8"/>
      <c r="M673" s="8">
        <v>89</v>
      </c>
      <c r="N673" s="8"/>
      <c r="O673" s="8"/>
      <c r="P673" s="64"/>
      <c r="Q673" s="11"/>
      <c r="R673" s="65"/>
      <c r="S673" s="65"/>
      <c r="T673" s="11"/>
      <c r="U673" s="65"/>
      <c r="V673" s="65"/>
      <c r="W673" s="11"/>
      <c r="X673" s="65"/>
      <c r="Y673" s="65"/>
      <c r="Z673" s="65"/>
      <c r="AA673" s="65"/>
      <c r="AB673" s="65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65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</row>
    <row r="674" spans="6:128" ht="12.75">
      <c r="F674" s="11"/>
      <c r="G674" s="9">
        <f t="shared" si="99"/>
        <v>671</v>
      </c>
      <c r="H674" s="8">
        <f t="shared" si="95"/>
        <v>157.92896487866017</v>
      </c>
      <c r="I674" s="8">
        <f t="shared" si="97"/>
        <v>-25.6601257275743</v>
      </c>
      <c r="J674" s="8">
        <f t="shared" si="96"/>
        <v>22.306006985677186</v>
      </c>
      <c r="K674" s="8">
        <f t="shared" si="98"/>
        <v>180.23497186433735</v>
      </c>
      <c r="L674" s="8"/>
      <c r="M674" s="8">
        <v>88</v>
      </c>
      <c r="N674" s="8"/>
      <c r="O674" s="8"/>
      <c r="P674" s="64"/>
      <c r="Q674" s="11"/>
      <c r="R674" s="65"/>
      <c r="S674" s="65"/>
      <c r="T674" s="11"/>
      <c r="U674" s="65"/>
      <c r="V674" s="65"/>
      <c r="W674" s="11"/>
      <c r="X674" s="65"/>
      <c r="Y674" s="65"/>
      <c r="Z674" s="65"/>
      <c r="AA674" s="65"/>
      <c r="AB674" s="65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65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</row>
    <row r="675" spans="6:128" ht="12.75">
      <c r="F675" s="11"/>
      <c r="G675" s="9">
        <f t="shared" si="99"/>
        <v>672</v>
      </c>
      <c r="H675" s="8">
        <f t="shared" si="95"/>
        <v>157.9923496509603</v>
      </c>
      <c r="I675" s="8">
        <f t="shared" si="97"/>
        <v>-25.2669240662314</v>
      </c>
      <c r="J675" s="8">
        <f t="shared" si="96"/>
        <v>22.750440616201185</v>
      </c>
      <c r="K675" s="8">
        <f t="shared" si="98"/>
        <v>180.7427902671615</v>
      </c>
      <c r="L675" s="8"/>
      <c r="M675" s="8">
        <v>87</v>
      </c>
      <c r="N675" s="8"/>
      <c r="O675" s="8"/>
      <c r="P675" s="64"/>
      <c r="Q675" s="11"/>
      <c r="R675" s="65"/>
      <c r="S675" s="65"/>
      <c r="T675" s="11"/>
      <c r="U675" s="65"/>
      <c r="V675" s="65"/>
      <c r="W675" s="11"/>
      <c r="X675" s="65"/>
      <c r="Y675" s="65"/>
      <c r="Z675" s="65"/>
      <c r="AA675" s="65"/>
      <c r="AB675" s="65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65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</row>
    <row r="676" spans="6:128" ht="12.75">
      <c r="F676" s="11"/>
      <c r="G676" s="9">
        <f t="shared" si="99"/>
        <v>673</v>
      </c>
      <c r="H676" s="8">
        <f t="shared" si="95"/>
        <v>158.05594186292362</v>
      </c>
      <c r="I676" s="8">
        <f t="shared" si="97"/>
        <v>-24.866025855051817</v>
      </c>
      <c r="J676" s="8">
        <f t="shared" si="96"/>
        <v>23.187944242124924</v>
      </c>
      <c r="K676" s="8">
        <f t="shared" si="98"/>
        <v>181.24388610504855</v>
      </c>
      <c r="L676" s="8"/>
      <c r="M676" s="8">
        <v>86</v>
      </c>
      <c r="N676" s="8"/>
      <c r="O676" s="8"/>
      <c r="P676" s="64"/>
      <c r="Q676" s="11"/>
      <c r="R676" s="65"/>
      <c r="S676" s="65"/>
      <c r="T676" s="11"/>
      <c r="U676" s="65"/>
      <c r="V676" s="65"/>
      <c r="W676" s="11"/>
      <c r="X676" s="65"/>
      <c r="Y676" s="65"/>
      <c r="Z676" s="65"/>
      <c r="AA676" s="65"/>
      <c r="AB676" s="6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65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</row>
    <row r="677" spans="6:128" ht="12.75">
      <c r="F677" s="11"/>
      <c r="G677" s="9">
        <f t="shared" si="99"/>
        <v>674</v>
      </c>
      <c r="H677" s="8">
        <f t="shared" si="95"/>
        <v>158.1196638337748</v>
      </c>
      <c r="I677" s="8">
        <f t="shared" si="97"/>
        <v>-24.457553211514185</v>
      </c>
      <c r="J677" s="8">
        <f t="shared" si="96"/>
        <v>23.618384595605857</v>
      </c>
      <c r="K677" s="8">
        <f t="shared" si="98"/>
        <v>181.73804842938065</v>
      </c>
      <c r="L677" s="8"/>
      <c r="M677" s="8">
        <v>85</v>
      </c>
      <c r="N677" s="8"/>
      <c r="O677" s="8"/>
      <c r="P677" s="64"/>
      <c r="Q677" s="11"/>
      <c r="R677" s="65"/>
      <c r="S677" s="65"/>
      <c r="T677" s="11"/>
      <c r="U677" s="65"/>
      <c r="V677" s="65"/>
      <c r="W677" s="11"/>
      <c r="X677" s="65"/>
      <c r="Y677" s="65"/>
      <c r="Z677" s="65"/>
      <c r="AA677" s="65"/>
      <c r="AB677" s="65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65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</row>
    <row r="678" spans="6:128" ht="12.75">
      <c r="F678" s="11"/>
      <c r="G678" s="9">
        <f t="shared" si="99"/>
        <v>675</v>
      </c>
      <c r="H678" s="8">
        <f t="shared" si="95"/>
        <v>158.18343781824947</v>
      </c>
      <c r="I678" s="8">
        <f t="shared" si="97"/>
        <v>-24.041630560342607</v>
      </c>
      <c r="J678" s="8">
        <f t="shared" si="96"/>
        <v>24.041630560342625</v>
      </c>
      <c r="K678" s="8">
        <f t="shared" si="98"/>
        <v>182.22506837859208</v>
      </c>
      <c r="L678" s="8"/>
      <c r="M678" s="8">
        <v>84</v>
      </c>
      <c r="N678" s="8"/>
      <c r="O678" s="8"/>
      <c r="P678" s="64"/>
      <c r="Q678" s="11"/>
      <c r="R678" s="65"/>
      <c r="S678" s="65"/>
      <c r="T678" s="11"/>
      <c r="U678" s="65"/>
      <c r="V678" s="65"/>
      <c r="W678" s="11"/>
      <c r="X678" s="65"/>
      <c r="Y678" s="65"/>
      <c r="Z678" s="65"/>
      <c r="AA678" s="65"/>
      <c r="AB678" s="6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65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</row>
    <row r="679" spans="6:128" ht="12.75">
      <c r="F679" s="11"/>
      <c r="G679" s="9">
        <f t="shared" si="99"/>
        <v>676</v>
      </c>
      <c r="H679" s="8">
        <f t="shared" si="95"/>
        <v>158.247186101662</v>
      </c>
      <c r="I679" s="8">
        <f t="shared" si="97"/>
        <v>-23.618384595605924</v>
      </c>
      <c r="J679" s="8">
        <f t="shared" si="96"/>
        <v>24.45755321151412</v>
      </c>
      <c r="K679" s="8">
        <f t="shared" si="98"/>
        <v>182.70473931317613</v>
      </c>
      <c r="L679" s="8"/>
      <c r="M679" s="8">
        <v>83</v>
      </c>
      <c r="N679" s="8"/>
      <c r="O679" s="8"/>
      <c r="P679" s="64"/>
      <c r="Q679" s="11"/>
      <c r="R679" s="65"/>
      <c r="S679" s="65"/>
      <c r="T679" s="11"/>
      <c r="U679" s="65"/>
      <c r="V679" s="65"/>
      <c r="W679" s="11"/>
      <c r="X679" s="65"/>
      <c r="Y679" s="65"/>
      <c r="Z679" s="65"/>
      <c r="AA679" s="65"/>
      <c r="AB679" s="6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65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</row>
    <row r="680" spans="6:128" ht="12.75">
      <c r="F680" s="11"/>
      <c r="G680" s="9">
        <f t="shared" si="99"/>
        <v>677</v>
      </c>
      <c r="H680" s="8">
        <f t="shared" si="95"/>
        <v>158.31083109447724</v>
      </c>
      <c r="I680" s="8">
        <f t="shared" si="97"/>
        <v>-23.18794424212495</v>
      </c>
      <c r="J680" s="8">
        <f t="shared" si="96"/>
        <v>24.866025855051795</v>
      </c>
      <c r="K680" s="8">
        <f t="shared" si="98"/>
        <v>183.17685694952903</v>
      </c>
      <c r="L680" s="8"/>
      <c r="M680" s="8">
        <v>82</v>
      </c>
      <c r="N680" s="8"/>
      <c r="O680" s="8"/>
      <c r="P680" s="64"/>
      <c r="Q680" s="11"/>
      <c r="R680" s="65"/>
      <c r="S680" s="65"/>
      <c r="T680" s="11"/>
      <c r="U680" s="65"/>
      <c r="V680" s="65"/>
      <c r="W680" s="11"/>
      <c r="X680" s="65"/>
      <c r="Y680" s="65"/>
      <c r="Z680" s="65"/>
      <c r="AA680" s="65"/>
      <c r="AB680" s="6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65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</row>
    <row r="681" spans="6:128" ht="12.75">
      <c r="F681" s="11"/>
      <c r="G681" s="9">
        <f t="shared" si="99"/>
        <v>678</v>
      </c>
      <c r="H681" s="8">
        <f t="shared" si="95"/>
        <v>158.37429542627396</v>
      </c>
      <c r="I681" s="8">
        <f t="shared" si="97"/>
        <v>-22.750440616201207</v>
      </c>
      <c r="J681" s="8">
        <f t="shared" si="96"/>
        <v>25.266924066231383</v>
      </c>
      <c r="K681" s="8">
        <f t="shared" si="98"/>
        <v>183.64121949250534</v>
      </c>
      <c r="L681" s="8"/>
      <c r="M681" s="8">
        <v>81</v>
      </c>
      <c r="N681" s="8"/>
      <c r="O681" s="8"/>
      <c r="P681" s="64"/>
      <c r="Q681" s="11"/>
      <c r="R681" s="65"/>
      <c r="S681" s="65"/>
      <c r="T681" s="11"/>
      <c r="U681" s="65"/>
      <c r="V681" s="65"/>
      <c r="W681" s="11"/>
      <c r="X681" s="65"/>
      <c r="Y681" s="65"/>
      <c r="Z681" s="65"/>
      <c r="AA681" s="65"/>
      <c r="AB681" s="6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65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</row>
    <row r="682" spans="6:128" ht="12.75">
      <c r="F682" s="11"/>
      <c r="G682" s="9">
        <f t="shared" si="99"/>
        <v>679</v>
      </c>
      <c r="H682" s="8">
        <f t="shared" si="95"/>
        <v>158.43750203898986</v>
      </c>
      <c r="I682" s="8">
        <f t="shared" si="97"/>
        <v>-22.306006985677257</v>
      </c>
      <c r="J682" s="8">
        <f t="shared" si="96"/>
        <v>25.66012572757424</v>
      </c>
      <c r="K682" s="8">
        <f t="shared" si="98"/>
        <v>184.0976277665641</v>
      </c>
      <c r="L682" s="8"/>
      <c r="M682" s="8">
        <v>80</v>
      </c>
      <c r="N682" s="8"/>
      <c r="O682" s="8"/>
      <c r="P682" s="64"/>
      <c r="Q682" s="11"/>
      <c r="R682" s="65"/>
      <c r="S682" s="65"/>
      <c r="T682" s="11"/>
      <c r="U682" s="65"/>
      <c r="V682" s="65"/>
      <c r="W682" s="11"/>
      <c r="X682" s="65"/>
      <c r="Y682" s="65"/>
      <c r="Z682" s="65"/>
      <c r="AA682" s="65"/>
      <c r="AB682" s="65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65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</row>
    <row r="683" spans="6:128" ht="12.75">
      <c r="F683" s="11"/>
      <c r="G683" s="9">
        <f t="shared" si="99"/>
        <v>680</v>
      </c>
      <c r="H683" s="8">
        <f t="shared" si="95"/>
        <v>158.50037427934197</v>
      </c>
      <c r="I683" s="8">
        <f t="shared" si="97"/>
        <v>-21.85477872934233</v>
      </c>
      <c r="J683" s="8">
        <f t="shared" si="96"/>
        <v>26.04551106604526</v>
      </c>
      <c r="K683" s="8">
        <f t="shared" si="98"/>
        <v>184.54588534538723</v>
      </c>
      <c r="L683" s="8">
        <v>1</v>
      </c>
      <c r="M683" s="8">
        <v>79</v>
      </c>
      <c r="N683" s="8"/>
      <c r="O683" s="8"/>
      <c r="P683" s="64"/>
      <c r="Q683" s="11"/>
      <c r="R683" s="65"/>
      <c r="S683" s="65"/>
      <c r="T683" s="11"/>
      <c r="U683" s="65"/>
      <c r="V683" s="65"/>
      <c r="W683" s="11"/>
      <c r="X683" s="65"/>
      <c r="Y683" s="65"/>
      <c r="Z683" s="65"/>
      <c r="AA683" s="65"/>
      <c r="AB683" s="65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65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</row>
    <row r="684" spans="6:128" ht="12.75">
      <c r="F684" s="11"/>
      <c r="G684" s="9">
        <f t="shared" si="99"/>
        <v>681</v>
      </c>
      <c r="H684" s="8">
        <f t="shared" si="95"/>
        <v>158.56283599031858</v>
      </c>
      <c r="I684" s="8">
        <f t="shared" si="97"/>
        <v>-21.396893295694493</v>
      </c>
      <c r="J684" s="8">
        <f t="shared" si="96"/>
        <v>26.42296268953699</v>
      </c>
      <c r="K684" s="8">
        <f t="shared" si="98"/>
        <v>184.98579867985558</v>
      </c>
      <c r="L684" s="8">
        <v>2</v>
      </c>
      <c r="M684" s="8">
        <v>78</v>
      </c>
      <c r="N684" s="8"/>
      <c r="O684" s="8"/>
      <c r="P684" s="64"/>
      <c r="Q684" s="11"/>
      <c r="R684" s="65"/>
      <c r="S684" s="65"/>
      <c r="T684" s="11"/>
      <c r="U684" s="65"/>
      <c r="V684" s="65"/>
      <c r="W684" s="11"/>
      <c r="X684" s="65"/>
      <c r="Y684" s="65"/>
      <c r="Z684" s="65"/>
      <c r="AA684" s="65"/>
      <c r="AB684" s="6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65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</row>
    <row r="685" spans="6:128" ht="12.75">
      <c r="F685" s="11"/>
      <c r="G685" s="9">
        <f t="shared" si="99"/>
        <v>682</v>
      </c>
      <c r="H685" s="8">
        <f t="shared" si="95"/>
        <v>158.6248116016426</v>
      </c>
      <c r="I685" s="8">
        <f t="shared" si="97"/>
        <v>-20.93249016107243</v>
      </c>
      <c r="J685" s="8">
        <f t="shared" si="96"/>
        <v>26.792365622628505</v>
      </c>
      <c r="K685" s="8">
        <f t="shared" si="98"/>
        <v>185.4171772242711</v>
      </c>
      <c r="L685" s="8">
        <v>3</v>
      </c>
      <c r="M685" s="8">
        <v>77</v>
      </c>
      <c r="N685" s="8"/>
      <c r="O685" s="8"/>
      <c r="P685" s="64"/>
      <c r="Q685" s="11"/>
      <c r="R685" s="65"/>
      <c r="S685" s="65"/>
      <c r="T685" s="11"/>
      <c r="U685" s="65"/>
      <c r="V685" s="65"/>
      <c r="W685" s="11"/>
      <c r="X685" s="65"/>
      <c r="Y685" s="65"/>
      <c r="Z685" s="65"/>
      <c r="AA685" s="65"/>
      <c r="AB685" s="65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65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</row>
    <row r="686" spans="6:128" ht="12.75">
      <c r="F686" s="11"/>
      <c r="G686" s="9">
        <f t="shared" si="99"/>
        <v>683</v>
      </c>
      <c r="H686" s="8">
        <f t="shared" si="95"/>
        <v>158.68622621910896</v>
      </c>
      <c r="I686" s="8">
        <f t="shared" si="97"/>
        <v>-20.461710787169626</v>
      </c>
      <c r="J686" s="8">
        <f t="shared" si="96"/>
        <v>27.153607341607973</v>
      </c>
      <c r="K686" s="8">
        <f t="shared" si="98"/>
        <v>185.83983356071693</v>
      </c>
      <c r="L686" s="8">
        <v>4</v>
      </c>
      <c r="M686" s="8">
        <v>76</v>
      </c>
      <c r="N686" s="8"/>
      <c r="O686" s="8"/>
      <c r="P686" s="64"/>
      <c r="Q686" s="11"/>
      <c r="R686" s="65"/>
      <c r="S686" s="65"/>
      <c r="T686" s="11"/>
      <c r="U686" s="65"/>
      <c r="V686" s="65"/>
      <c r="W686" s="11"/>
      <c r="X686" s="65"/>
      <c r="Y686" s="65"/>
      <c r="Z686" s="65"/>
      <c r="AA686" s="65"/>
      <c r="AB686" s="65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65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</row>
    <row r="687" spans="6:128" ht="12.75">
      <c r="F687" s="11"/>
      <c r="G687" s="9">
        <f t="shared" si="99"/>
        <v>684</v>
      </c>
      <c r="H687" s="8">
        <f t="shared" si="95"/>
        <v>158.74700571270225</v>
      </c>
      <c r="I687" s="8">
        <f t="shared" si="97"/>
        <v>-19.984698577944098</v>
      </c>
      <c r="J687" s="8">
        <f t="shared" si="96"/>
        <v>27.5065778087482</v>
      </c>
      <c r="K687" s="8">
        <f t="shared" si="98"/>
        <v>186.25358352145045</v>
      </c>
      <c r="L687" s="8">
        <v>5</v>
      </c>
      <c r="M687" s="8">
        <v>75</v>
      </c>
      <c r="N687" s="8"/>
      <c r="O687" s="8"/>
      <c r="P687" s="64"/>
      <c r="Q687" s="11"/>
      <c r="R687" s="65"/>
      <c r="S687" s="65"/>
      <c r="T687" s="11"/>
      <c r="U687" s="65"/>
      <c r="V687" s="65"/>
      <c r="W687" s="11"/>
      <c r="X687" s="65"/>
      <c r="Y687" s="65"/>
      <c r="Z687" s="65"/>
      <c r="AA687" s="65"/>
      <c r="AB687" s="6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65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</row>
    <row r="688" spans="6:128" ht="12.75">
      <c r="F688" s="11"/>
      <c r="G688" s="9">
        <f t="shared" si="99"/>
        <v>685</v>
      </c>
      <c r="H688" s="8">
        <f t="shared" si="95"/>
        <v>158.80707680340393</v>
      </c>
      <c r="I688" s="8">
        <f t="shared" si="97"/>
        <v>-19.50159883593561</v>
      </c>
      <c r="J688" s="8">
        <f t="shared" si="96"/>
        <v>27.85116950582569</v>
      </c>
      <c r="K688" s="8">
        <f t="shared" si="98"/>
        <v>186.6582463092296</v>
      </c>
      <c r="L688" s="8">
        <v>6</v>
      </c>
      <c r="M688" s="8">
        <v>74</v>
      </c>
      <c r="N688" s="8"/>
      <c r="O688" s="8"/>
      <c r="P688" s="64"/>
      <c r="Q688" s="11"/>
      <c r="R688" s="65"/>
      <c r="S688" s="65"/>
      <c r="T688" s="11"/>
      <c r="U688" s="65"/>
      <c r="V688" s="65"/>
      <c r="W688" s="11"/>
      <c r="X688" s="65"/>
      <c r="Y688" s="65"/>
      <c r="Z688" s="65"/>
      <c r="AA688" s="65"/>
      <c r="AB688" s="65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65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</row>
    <row r="689" spans="6:128" ht="12.75">
      <c r="F689" s="11"/>
      <c r="G689" s="9">
        <f t="shared" si="99"/>
        <v>686</v>
      </c>
      <c r="H689" s="8">
        <f t="shared" si="95"/>
        <v>158.86636714860197</v>
      </c>
      <c r="I689" s="8">
        <f t="shared" si="97"/>
        <v>-19.012558718005366</v>
      </c>
      <c r="J689" s="8">
        <f t="shared" si="96"/>
        <v>28.187277466871436</v>
      </c>
      <c r="K689" s="8">
        <f t="shared" si="98"/>
        <v>187.0536446154734</v>
      </c>
      <c r="L689" s="8">
        <v>7</v>
      </c>
      <c r="M689" s="8">
        <v>73</v>
      </c>
      <c r="N689" s="8"/>
      <c r="O689" s="8"/>
      <c r="P689" s="64"/>
      <c r="Q689" s="11"/>
      <c r="R689" s="65"/>
      <c r="S689" s="65"/>
      <c r="T689" s="11"/>
      <c r="U689" s="65"/>
      <c r="V689" s="65"/>
      <c r="W689" s="11"/>
      <c r="X689" s="65"/>
      <c r="Y689" s="65"/>
      <c r="Z689" s="65"/>
      <c r="AA689" s="65"/>
      <c r="AB689" s="6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65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</row>
    <row r="690" spans="6:128" ht="12.75">
      <c r="F690" s="11"/>
      <c r="G690" s="9">
        <f t="shared" si="99"/>
        <v>687</v>
      </c>
      <c r="H690" s="8">
        <f t="shared" si="95"/>
        <v>158.92480542601842</v>
      </c>
      <c r="I690" s="8">
        <f t="shared" si="97"/>
        <v>-18.517727190510925</v>
      </c>
      <c r="J690" s="8">
        <f t="shared" si="96"/>
        <v>28.514799310144415</v>
      </c>
      <c r="K690" s="8">
        <f t="shared" si="98"/>
        <v>187.43960473616283</v>
      </c>
      <c r="L690" s="8">
        <v>8</v>
      </c>
      <c r="M690" s="8">
        <v>72</v>
      </c>
      <c r="N690" s="8"/>
      <c r="O690" s="8"/>
      <c r="P690" s="64"/>
      <c r="Q690" s="11"/>
      <c r="R690" s="65"/>
      <c r="S690" s="65"/>
      <c r="T690" s="11"/>
      <c r="U690" s="65"/>
      <c r="V690" s="65"/>
      <c r="W690" s="11"/>
      <c r="X690" s="65"/>
      <c r="Y690" s="65"/>
      <c r="Z690" s="65"/>
      <c r="AA690" s="65"/>
      <c r="AB690" s="65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65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</row>
    <row r="691" spans="6:128" ht="12.75">
      <c r="F691" s="11"/>
      <c r="G691" s="9">
        <f t="shared" si="99"/>
        <v>688</v>
      </c>
      <c r="H691" s="8">
        <f t="shared" si="95"/>
        <v>158.9823214160747</v>
      </c>
      <c r="I691" s="8">
        <f t="shared" si="97"/>
        <v>-18.017254983929003</v>
      </c>
      <c r="J691" s="8">
        <f t="shared" si="96"/>
        <v>28.83363526931846</v>
      </c>
      <c r="K691" s="8">
        <f t="shared" si="98"/>
        <v>187.81595668539316</v>
      </c>
      <c r="L691" s="8">
        <v>9</v>
      </c>
      <c r="M691" s="8">
        <v>71</v>
      </c>
      <c r="N691" s="8"/>
      <c r="O691" s="8"/>
      <c r="P691" s="64"/>
      <c r="Q691" s="11"/>
      <c r="R691" s="65"/>
      <c r="S691" s="65"/>
      <c r="T691" s="11"/>
      <c r="U691" s="65"/>
      <c r="V691" s="65"/>
      <c r="W691" s="11"/>
      <c r="X691" s="65"/>
      <c r="Y691" s="65"/>
      <c r="Z691" s="65"/>
      <c r="AA691" s="65"/>
      <c r="AB691" s="6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65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</row>
    <row r="692" spans="6:128" ht="12.75">
      <c r="F692" s="11"/>
      <c r="G692" s="9">
        <f t="shared" si="99"/>
        <v>689</v>
      </c>
      <c r="H692" s="8">
        <f t="shared" si="95"/>
        <v>159.0388460826167</v>
      </c>
      <c r="I692" s="8">
        <f t="shared" si="97"/>
        <v>-17.51129454694191</v>
      </c>
      <c r="J692" s="8">
        <f t="shared" si="96"/>
        <v>29.143688223871777</v>
      </c>
      <c r="K692" s="8">
        <f t="shared" si="98"/>
        <v>188.18253430648846</v>
      </c>
      <c r="L692" s="8">
        <v>10</v>
      </c>
      <c r="M692" s="8">
        <v>70</v>
      </c>
      <c r="N692" s="8"/>
      <c r="O692" s="8"/>
      <c r="P692" s="64"/>
      <c r="Q692" s="11"/>
      <c r="R692" s="65"/>
      <c r="S692" s="65"/>
      <c r="T692" s="11"/>
      <c r="U692" s="65"/>
      <c r="V692" s="65"/>
      <c r="W692" s="11"/>
      <c r="X692" s="65"/>
      <c r="Y692" s="65"/>
      <c r="Z692" s="65"/>
      <c r="AA692" s="65"/>
      <c r="AB692" s="65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65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</row>
    <row r="693" spans="6:128" ht="12.75">
      <c r="F693" s="11"/>
      <c r="G693" s="9">
        <f t="shared" si="99"/>
        <v>690</v>
      </c>
      <c r="H693" s="8">
        <f t="shared" si="95"/>
        <v>159.0943116519255</v>
      </c>
      <c r="I693" s="8">
        <f t="shared" si="97"/>
        <v>-16.999999999999996</v>
      </c>
      <c r="J693" s="8">
        <f t="shared" si="96"/>
        <v>29.444863728670917</v>
      </c>
      <c r="K693" s="8">
        <f t="shared" si="98"/>
        <v>188.53917538059642</v>
      </c>
      <c r="L693" s="8">
        <v>11</v>
      </c>
      <c r="M693" s="8">
        <v>69</v>
      </c>
      <c r="N693" s="8"/>
      <c r="O693" s="8"/>
      <c r="P693" s="64"/>
      <c r="Q693" s="11"/>
      <c r="R693" s="65"/>
      <c r="S693" s="65"/>
      <c r="T693" s="11"/>
      <c r="U693" s="65"/>
      <c r="V693" s="65"/>
      <c r="W693" s="11"/>
      <c r="X693" s="65"/>
      <c r="Y693" s="65"/>
      <c r="Z693" s="65"/>
      <c r="AA693" s="65"/>
      <c r="AB693" s="65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65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</row>
    <row r="694" spans="6:128" ht="12.75">
      <c r="F694" s="11"/>
      <c r="G694" s="9">
        <f t="shared" si="99"/>
        <v>691</v>
      </c>
      <c r="H694" s="8">
        <f t="shared" si="95"/>
        <v>159.14865168994297</v>
      </c>
      <c r="I694" s="8">
        <f t="shared" si="97"/>
        <v>-16.48352708837549</v>
      </c>
      <c r="J694" s="8">
        <f t="shared" si="96"/>
        <v>29.73707004273944</v>
      </c>
      <c r="K694" s="8">
        <f t="shared" si="98"/>
        <v>188.8857217326824</v>
      </c>
      <c r="L694" s="8">
        <v>12</v>
      </c>
      <c r="M694" s="8">
        <v>68</v>
      </c>
      <c r="N694" s="8"/>
      <c r="O694" s="8"/>
      <c r="P694" s="64"/>
      <c r="Q694" s="11"/>
      <c r="R694" s="65"/>
      <c r="S694" s="65"/>
      <c r="T694" s="11"/>
      <c r="U694" s="65"/>
      <c r="V694" s="65"/>
      <c r="W694" s="11"/>
      <c r="X694" s="65"/>
      <c r="Y694" s="65"/>
      <c r="Z694" s="65"/>
      <c r="AA694" s="65"/>
      <c r="AB694" s="6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65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</row>
    <row r="695" spans="6:128" ht="12.75">
      <c r="F695" s="11"/>
      <c r="G695" s="9">
        <f t="shared" si="99"/>
        <v>692</v>
      </c>
      <c r="H695" s="8">
        <f t="shared" si="95"/>
        <v>159.201801177644</v>
      </c>
      <c r="I695" s="8">
        <f t="shared" si="97"/>
        <v>-15.962033134720295</v>
      </c>
      <c r="J695" s="8">
        <f t="shared" si="96"/>
        <v>30.02021815720351</v>
      </c>
      <c r="K695" s="8">
        <f t="shared" si="98"/>
        <v>189.22201933484752</v>
      </c>
      <c r="L695" s="8">
        <v>13</v>
      </c>
      <c r="M695" s="8">
        <v>67</v>
      </c>
      <c r="N695" s="8"/>
      <c r="O695" s="8"/>
      <c r="P695" s="64"/>
      <c r="Q695" s="11"/>
      <c r="R695" s="65"/>
      <c r="S695" s="65"/>
      <c r="T695" s="11"/>
      <c r="U695" s="65"/>
      <c r="V695" s="65"/>
      <c r="W695" s="11"/>
      <c r="X695" s="65"/>
      <c r="Y695" s="65"/>
      <c r="Z695" s="65"/>
      <c r="AA695" s="65"/>
      <c r="AB695" s="6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65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</row>
    <row r="696" spans="6:128" ht="12.75">
      <c r="F696" s="11"/>
      <c r="G696" s="9">
        <f t="shared" si="99"/>
        <v>693</v>
      </c>
      <c r="H696" s="8">
        <f t="shared" si="95"/>
        <v>159.25369658449077</v>
      </c>
      <c r="I696" s="8">
        <f t="shared" si="97"/>
        <v>-15.435676991144632</v>
      </c>
      <c r="J696" s="8">
        <f t="shared" si="96"/>
        <v>30.294221822404484</v>
      </c>
      <c r="K696" s="8">
        <f t="shared" si="98"/>
        <v>189.54791840689526</v>
      </c>
      <c r="L696" s="8">
        <v>14</v>
      </c>
      <c r="M696" s="8">
        <v>66</v>
      </c>
      <c r="N696" s="8"/>
      <c r="O696" s="8"/>
      <c r="P696" s="64"/>
      <c r="Q696" s="11"/>
      <c r="R696" s="65"/>
      <c r="S696" s="65"/>
      <c r="T696" s="11"/>
      <c r="U696" s="65"/>
      <c r="V696" s="65"/>
      <c r="W696" s="11"/>
      <c r="X696" s="65"/>
      <c r="Y696" s="65"/>
      <c r="Z696" s="65"/>
      <c r="AA696" s="65"/>
      <c r="AB696" s="65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65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</row>
    <row r="697" spans="6:128" ht="12.75">
      <c r="F697" s="11"/>
      <c r="G697" s="9">
        <f t="shared" si="99"/>
        <v>694</v>
      </c>
      <c r="H697" s="8">
        <f t="shared" si="95"/>
        <v>159.30427593990763</v>
      </c>
      <c r="I697" s="8">
        <f t="shared" si="97"/>
        <v>-14.904618990828652</v>
      </c>
      <c r="J697" s="8">
        <f t="shared" si="96"/>
        <v>30.558997574171666</v>
      </c>
      <c r="K697" s="8">
        <f t="shared" si="98"/>
        <v>189.86327351407928</v>
      </c>
      <c r="L697" s="8">
        <v>15</v>
      </c>
      <c r="M697" s="8">
        <v>65</v>
      </c>
      <c r="N697" s="8"/>
      <c r="O697" s="8"/>
      <c r="P697" s="64"/>
      <c r="Q697" s="11"/>
      <c r="R697" s="65"/>
      <c r="S697" s="65"/>
      <c r="T697" s="11"/>
      <c r="U697" s="65"/>
      <c r="V697" s="65"/>
      <c r="W697" s="11"/>
      <c r="X697" s="65"/>
      <c r="Y697" s="65"/>
      <c r="Z697" s="65"/>
      <c r="AA697" s="65"/>
      <c r="AB697" s="6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65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</row>
    <row r="698" spans="6:128" ht="12.75">
      <c r="F698" s="11"/>
      <c r="G698" s="9">
        <f t="shared" si="99"/>
        <v>695</v>
      </c>
      <c r="H698" s="8">
        <f t="shared" si="95"/>
        <v>159.35347890271746</v>
      </c>
      <c r="I698" s="8">
        <f t="shared" si="97"/>
        <v>-14.36902089918378</v>
      </c>
      <c r="J698" s="8">
        <f t="shared" si="96"/>
        <v>30.814464759246096</v>
      </c>
      <c r="K698" s="8">
        <f t="shared" si="98"/>
        <v>190.16794366196356</v>
      </c>
      <c r="L698" s="8">
        <v>16</v>
      </c>
      <c r="M698" s="8">
        <v>64</v>
      </c>
      <c r="N698" s="8"/>
      <c r="O698" s="8"/>
      <c r="P698" s="64"/>
      <c r="Q698" s="11"/>
      <c r="R698" s="65"/>
      <c r="S698" s="65"/>
      <c r="T698" s="11"/>
      <c r="U698" s="65"/>
      <c r="V698" s="65"/>
      <c r="W698" s="11"/>
      <c r="X698" s="65"/>
      <c r="Y698" s="65"/>
      <c r="Z698" s="65"/>
      <c r="AA698" s="65"/>
      <c r="AB698" s="65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65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</row>
    <row r="699" spans="6:128" ht="12.75">
      <c r="F699" s="11"/>
      <c r="G699" s="9">
        <f t="shared" si="99"/>
        <v>696</v>
      </c>
      <c r="H699" s="8">
        <f t="shared" si="95"/>
        <v>159.40124682848443</v>
      </c>
      <c r="I699" s="8">
        <f t="shared" si="97"/>
        <v>-13.82904586457724</v>
      </c>
      <c r="J699" s="8">
        <f t="shared" si="96"/>
        <v>31.060545559848414</v>
      </c>
      <c r="K699" s="8">
        <f t="shared" si="98"/>
        <v>190.46179238833284</v>
      </c>
      <c r="L699" s="8">
        <v>17</v>
      </c>
      <c r="M699" s="8">
        <v>63</v>
      </c>
      <c r="N699" s="8"/>
      <c r="O699" s="8"/>
      <c r="P699" s="64"/>
      <c r="Q699" s="11"/>
      <c r="R699" s="65"/>
      <c r="S699" s="65"/>
      <c r="T699" s="11"/>
      <c r="U699" s="65"/>
      <c r="V699" s="65"/>
      <c r="W699" s="11"/>
      <c r="X699" s="65"/>
      <c r="Y699" s="65"/>
      <c r="Z699" s="65"/>
      <c r="AA699" s="65"/>
      <c r="AB699" s="65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65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</row>
    <row r="700" spans="6:128" ht="12.75">
      <c r="F700" s="11"/>
      <c r="G700" s="9">
        <f t="shared" si="99"/>
        <v>697</v>
      </c>
      <c r="H700" s="8">
        <f t="shared" si="95"/>
        <v>159.4475228347098</v>
      </c>
      <c r="I700" s="8">
        <f t="shared" si="97"/>
        <v>-13.284858368635263</v>
      </c>
      <c r="J700" s="8">
        <f t="shared" si="96"/>
        <v>31.29716501738299</v>
      </c>
      <c r="K700" s="8">
        <f t="shared" si="98"/>
        <v>190.74468785209277</v>
      </c>
      <c r="L700" s="8">
        <v>18</v>
      </c>
      <c r="M700" s="8">
        <v>62</v>
      </c>
      <c r="N700" s="8"/>
      <c r="O700" s="8"/>
      <c r="P700" s="64"/>
      <c r="Q700" s="11"/>
      <c r="R700" s="65"/>
      <c r="S700" s="65"/>
      <c r="T700" s="11"/>
      <c r="U700" s="65"/>
      <c r="V700" s="65"/>
      <c r="W700" s="11"/>
      <c r="X700" s="65"/>
      <c r="Y700" s="65"/>
      <c r="Z700" s="65"/>
      <c r="AA700" s="65"/>
      <c r="AB700" s="6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65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</row>
    <row r="701" spans="6:128" ht="12.75">
      <c r="F701" s="11"/>
      <c r="G701" s="9">
        <f t="shared" si="99"/>
        <v>698</v>
      </c>
      <c r="H701" s="8">
        <f t="shared" si="95"/>
        <v>159.49225186383111</v>
      </c>
      <c r="I701" s="8">
        <f t="shared" si="97"/>
        <v>-12.736624176141</v>
      </c>
      <c r="J701" s="8">
        <f t="shared" si="96"/>
        <v>31.524251055270778</v>
      </c>
      <c r="K701" s="8">
        <f t="shared" si="98"/>
        <v>191.0165029191019</v>
      </c>
      <c r="L701" s="8">
        <v>19</v>
      </c>
      <c r="M701" s="8">
        <v>61</v>
      </c>
      <c r="N701" s="8"/>
      <c r="O701" s="8"/>
      <c r="P701" s="64"/>
      <c r="Q701" s="11"/>
      <c r="R701" s="65"/>
      <c r="S701" s="65"/>
      <c r="T701" s="11"/>
      <c r="U701" s="65"/>
      <c r="V701" s="65"/>
      <c r="W701" s="11"/>
      <c r="X701" s="65"/>
      <c r="Y701" s="65"/>
      <c r="Z701" s="65"/>
      <c r="AA701" s="65"/>
      <c r="AB701" s="6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65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</row>
    <row r="702" spans="6:128" ht="12.75">
      <c r="F702" s="11"/>
      <c r="G702" s="9">
        <f t="shared" si="99"/>
        <v>699</v>
      </c>
      <c r="H702" s="8">
        <f t="shared" si="95"/>
        <v>159.5353807439777</v>
      </c>
      <c r="I702" s="8">
        <f t="shared" si="97"/>
        <v>-12.184510284540234</v>
      </c>
      <c r="J702" s="8">
        <f t="shared" si="96"/>
        <v>31.74173450090485</v>
      </c>
      <c r="K702" s="8">
        <f t="shared" si="98"/>
        <v>191.27711524488254</v>
      </c>
      <c r="L702" s="8">
        <v>20</v>
      </c>
      <c r="M702" s="8">
        <v>60</v>
      </c>
      <c r="N702" s="8"/>
      <c r="O702" s="8"/>
      <c r="P702" s="64"/>
      <c r="Q702" s="11"/>
      <c r="R702" s="65"/>
      <c r="S702" s="65"/>
      <c r="T702" s="11"/>
      <c r="U702" s="65"/>
      <c r="V702" s="65"/>
      <c r="W702" s="11"/>
      <c r="X702" s="65"/>
      <c r="Y702" s="65"/>
      <c r="Z702" s="65"/>
      <c r="AA702" s="65"/>
      <c r="AB702" s="65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65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</row>
    <row r="703" spans="6:128" ht="12.75">
      <c r="F703" s="11"/>
      <c r="G703" s="9">
        <f t="shared" si="99"/>
        <v>700</v>
      </c>
      <c r="H703" s="8">
        <f t="shared" si="95"/>
        <v>159.5768582474375</v>
      </c>
      <c r="I703" s="8">
        <f t="shared" si="97"/>
        <v>-11.628684873072796</v>
      </c>
      <c r="J703" s="8">
        <f t="shared" si="96"/>
        <v>31.949549106720863</v>
      </c>
      <c r="K703" s="8">
        <f t="shared" si="98"/>
        <v>191.52640735415838</v>
      </c>
      <c r="L703" s="8">
        <v>21</v>
      </c>
      <c r="M703" s="8">
        <v>59</v>
      </c>
      <c r="N703" s="8"/>
      <c r="O703" s="8"/>
      <c r="P703" s="64"/>
      <c r="Q703" s="11"/>
      <c r="R703" s="65"/>
      <c r="S703" s="65"/>
      <c r="T703" s="11"/>
      <c r="U703" s="65"/>
      <c r="V703" s="65"/>
      <c r="W703" s="11"/>
      <c r="X703" s="65"/>
      <c r="Y703" s="65"/>
      <c r="Z703" s="65"/>
      <c r="AA703" s="65"/>
      <c r="AB703" s="65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65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</row>
    <row r="704" spans="6:128" ht="12.75">
      <c r="F704" s="11"/>
      <c r="G704" s="9">
        <f t="shared" si="99"/>
        <v>701</v>
      </c>
      <c r="H704" s="8">
        <f t="shared" si="95"/>
        <v>159.61663514679378</v>
      </c>
      <c r="I704" s="8">
        <f t="shared" si="97"/>
        <v>-11.069317251543307</v>
      </c>
      <c r="J704" s="8">
        <f t="shared" si="96"/>
        <v>32.147631570376774</v>
      </c>
      <c r="K704" s="8">
        <f t="shared" si="98"/>
        <v>191.76426671717056</v>
      </c>
      <c r="L704" s="8">
        <v>22</v>
      </c>
      <c r="M704" s="8">
        <v>58</v>
      </c>
      <c r="N704" s="8"/>
      <c r="O704" s="8"/>
      <c r="P704" s="64"/>
      <c r="Q704" s="11"/>
      <c r="R704" s="65"/>
      <c r="S704" s="65"/>
      <c r="T704" s="11"/>
      <c r="U704" s="65"/>
      <c r="V704" s="65"/>
      <c r="W704" s="11"/>
      <c r="X704" s="65"/>
      <c r="Y704" s="65"/>
      <c r="Z704" s="65"/>
      <c r="AA704" s="65"/>
      <c r="AB704" s="65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65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</row>
    <row r="705" spans="6:128" ht="12.75">
      <c r="F705" s="11"/>
      <c r="G705" s="9">
        <f t="shared" si="99"/>
        <v>702</v>
      </c>
      <c r="H705" s="8">
        <f t="shared" si="95"/>
        <v>159.65466426869187</v>
      </c>
      <c r="I705" s="8">
        <f t="shared" si="97"/>
        <v>-10.50657780874823</v>
      </c>
      <c r="J705" s="8">
        <f t="shared" si="96"/>
        <v>32.33592155403522</v>
      </c>
      <c r="K705" s="8">
        <f t="shared" si="98"/>
        <v>191.9905858227271</v>
      </c>
      <c r="L705" s="8">
        <v>23</v>
      </c>
      <c r="M705" s="8">
        <v>57</v>
      </c>
      <c r="N705" s="8"/>
      <c r="O705" s="8"/>
      <c r="P705" s="64"/>
      <c r="Q705" s="11"/>
      <c r="R705" s="65"/>
      <c r="S705" s="65"/>
      <c r="T705" s="11"/>
      <c r="U705" s="65"/>
      <c r="V705" s="65"/>
      <c r="W705" s="11"/>
      <c r="X705" s="65"/>
      <c r="Y705" s="65"/>
      <c r="Z705" s="65"/>
      <c r="AA705" s="65"/>
      <c r="AB705" s="6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65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</row>
    <row r="706" spans="6:128" ht="12.75">
      <c r="F706" s="11"/>
      <c r="G706" s="9">
        <f t="shared" si="99"/>
        <v>703</v>
      </c>
      <c r="H706" s="8">
        <f t="shared" si="95"/>
        <v>159.69090054519955</v>
      </c>
      <c r="I706" s="8">
        <f t="shared" si="97"/>
        <v>-9.940637960573099</v>
      </c>
      <c r="J706" s="8">
        <f t="shared" si="96"/>
        <v>32.51436170274319</v>
      </c>
      <c r="K706" s="8">
        <f t="shared" si="98"/>
        <v>192.20526224794276</v>
      </c>
      <c r="L706" s="8">
        <v>24</v>
      </c>
      <c r="M706" s="8">
        <v>56</v>
      </c>
      <c r="N706" s="8"/>
      <c r="O706" s="8"/>
      <c r="P706" s="64"/>
      <c r="Q706" s="11"/>
      <c r="R706" s="65"/>
      <c r="S706" s="65"/>
      <c r="T706" s="11"/>
      <c r="U706" s="65"/>
      <c r="V706" s="65"/>
      <c r="W706" s="11"/>
      <c r="X706" s="65"/>
      <c r="Y706" s="65"/>
      <c r="Z706" s="65"/>
      <c r="AA706" s="65"/>
      <c r="AB706" s="6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65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</row>
    <row r="707" spans="6:128" ht="12.75">
      <c r="F707" s="11"/>
      <c r="G707" s="9">
        <f t="shared" si="99"/>
        <v>704</v>
      </c>
      <c r="H707" s="8">
        <f aca="true" t="shared" si="100" ref="H707:H723">SQRT($F$6^2-$F$3^2*(SIN(G707*PI()/180))^2)</f>
        <v>159.72530106272586</v>
      </c>
      <c r="I707" s="8">
        <f t="shared" si="97"/>
        <v>-9.371670097778003</v>
      </c>
      <c r="J707" s="8">
        <f aca="true" t="shared" si="101" ref="J707:J723">$F$3*COS(G707*PI()/180)</f>
        <v>32.682897661902835</v>
      </c>
      <c r="K707" s="8">
        <f t="shared" si="98"/>
        <v>192.4081987246287</v>
      </c>
      <c r="L707" s="8">
        <v>25</v>
      </c>
      <c r="M707" s="8">
        <v>55</v>
      </c>
      <c r="N707" s="8"/>
      <c r="O707" s="8"/>
      <c r="P707" s="64"/>
      <c r="Q707" s="11"/>
      <c r="R707" s="65"/>
      <c r="S707" s="65"/>
      <c r="T707" s="11"/>
      <c r="U707" s="65"/>
      <c r="V707" s="65"/>
      <c r="W707" s="11"/>
      <c r="X707" s="65"/>
      <c r="Y707" s="65"/>
      <c r="Z707" s="65"/>
      <c r="AA707" s="65"/>
      <c r="AB707" s="6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65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</row>
    <row r="708" spans="6:128" ht="12.75">
      <c r="F708" s="11"/>
      <c r="G708" s="9">
        <f t="shared" si="99"/>
        <v>705</v>
      </c>
      <c r="H708" s="8">
        <f t="shared" si="100"/>
        <v>159.75782510846662</v>
      </c>
      <c r="I708" s="8">
        <f aca="true" t="shared" si="102" ref="I708:I723">$F$3*SIN(G708*PI()/180)</f>
        <v>-8.799847533485712</v>
      </c>
      <c r="J708" s="8">
        <f t="shared" si="101"/>
        <v>32.84147809382832</v>
      </c>
      <c r="K708" s="8">
        <f aca="true" t="shared" si="103" ref="K708:K723">H708+J708</f>
        <v>192.59930320229495</v>
      </c>
      <c r="L708" s="8">
        <v>26</v>
      </c>
      <c r="M708" s="8">
        <v>54</v>
      </c>
      <c r="N708" s="8"/>
      <c r="O708" s="8"/>
      <c r="P708" s="64"/>
      <c r="Q708" s="11"/>
      <c r="R708" s="65"/>
      <c r="S708" s="65"/>
      <c r="T708" s="11"/>
      <c r="U708" s="65"/>
      <c r="V708" s="65"/>
      <c r="W708" s="11"/>
      <c r="X708" s="65"/>
      <c r="Y708" s="65"/>
      <c r="Z708" s="65"/>
      <c r="AA708" s="65"/>
      <c r="AB708" s="6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65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</row>
    <row r="709" spans="6:128" ht="12.75">
      <c r="F709" s="11"/>
      <c r="G709" s="9">
        <f aca="true" t="shared" si="104" ref="G709:G723">G708+1</f>
        <v>706</v>
      </c>
      <c r="H709" s="8">
        <f t="shared" si="100"/>
        <v>159.78843421434624</v>
      </c>
      <c r="I709" s="8">
        <f t="shared" si="102"/>
        <v>-8.225344450388745</v>
      </c>
      <c r="J709" s="8">
        <f t="shared" si="101"/>
        <v>32.99005469338387</v>
      </c>
      <c r="K709" s="8">
        <f t="shared" si="103"/>
        <v>192.7784889077301</v>
      </c>
      <c r="L709" s="8">
        <v>27</v>
      </c>
      <c r="M709" s="8">
        <v>53</v>
      </c>
      <c r="N709" s="8"/>
      <c r="O709" s="8"/>
      <c r="P709" s="64"/>
      <c r="Q709" s="11"/>
      <c r="R709" s="65"/>
      <c r="S709" s="65"/>
      <c r="T709" s="11"/>
      <c r="U709" s="65"/>
      <c r="V709" s="65"/>
      <c r="W709" s="11"/>
      <c r="X709" s="65"/>
      <c r="Y709" s="65"/>
      <c r="Z709" s="65"/>
      <c r="AA709" s="65"/>
      <c r="AB709" s="65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65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</row>
    <row r="710" spans="6:128" ht="12.75">
      <c r="F710" s="11"/>
      <c r="G710" s="9">
        <f t="shared" si="104"/>
        <v>707</v>
      </c>
      <c r="H710" s="8">
        <f t="shared" si="100"/>
        <v>159.81709219842824</v>
      </c>
      <c r="I710" s="8">
        <f t="shared" si="102"/>
        <v>-7.648335847691429</v>
      </c>
      <c r="J710" s="8">
        <f t="shared" si="101"/>
        <v>33.12858220269799</v>
      </c>
      <c r="K710" s="8">
        <f t="shared" si="103"/>
        <v>192.94567440112624</v>
      </c>
      <c r="L710" s="8">
        <v>28</v>
      </c>
      <c r="M710" s="8">
        <v>52</v>
      </c>
      <c r="N710" s="8"/>
      <c r="O710" s="8"/>
      <c r="P710" s="64"/>
      <c r="Q710" s="11"/>
      <c r="R710" s="65"/>
      <c r="S710" s="65"/>
      <c r="T710" s="11"/>
      <c r="U710" s="65"/>
      <c r="V710" s="65"/>
      <c r="W710" s="11"/>
      <c r="X710" s="65"/>
      <c r="Y710" s="65"/>
      <c r="Z710" s="65"/>
      <c r="AA710" s="65"/>
      <c r="AB710" s="65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65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</row>
    <row r="711" spans="6:128" ht="12.75">
      <c r="F711" s="11"/>
      <c r="G711" s="9">
        <f t="shared" si="104"/>
        <v>708</v>
      </c>
      <c r="H711" s="8">
        <f t="shared" si="100"/>
        <v>159.84376520376833</v>
      </c>
      <c r="I711" s="8">
        <f t="shared" si="102"/>
        <v>-7.068997487803814</v>
      </c>
      <c r="J711" s="8">
        <f t="shared" si="101"/>
        <v>33.25701842494939</v>
      </c>
      <c r="K711" s="8">
        <f t="shared" si="103"/>
        <v>193.10078362871772</v>
      </c>
      <c r="L711" s="8">
        <v>29</v>
      </c>
      <c r="M711" s="8">
        <v>51</v>
      </c>
      <c r="N711" s="8"/>
      <c r="O711" s="8"/>
      <c r="P711" s="64"/>
      <c r="Q711" s="11"/>
      <c r="R711" s="65"/>
      <c r="S711" s="65"/>
      <c r="T711" s="11"/>
      <c r="U711" s="65"/>
      <c r="V711" s="65"/>
      <c r="W711" s="11"/>
      <c r="X711" s="65"/>
      <c r="Y711" s="65"/>
      <c r="Z711" s="65"/>
      <c r="AA711" s="65"/>
      <c r="AB711" s="6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65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</row>
    <row r="712" spans="6:128" ht="12.75">
      <c r="F712" s="11"/>
      <c r="G712" s="9">
        <f t="shared" si="104"/>
        <v>709</v>
      </c>
      <c r="H712" s="8">
        <f t="shared" si="100"/>
        <v>159.86842173468656</v>
      </c>
      <c r="I712" s="8">
        <f t="shared" si="102"/>
        <v>-6.487505842802556</v>
      </c>
      <c r="J712" s="8">
        <f t="shared" si="101"/>
        <v>33.37532423722057</v>
      </c>
      <c r="K712" s="8">
        <f t="shared" si="103"/>
        <v>193.24374597190712</v>
      </c>
      <c r="L712" s="8">
        <v>30</v>
      </c>
      <c r="M712" s="8">
        <v>50</v>
      </c>
      <c r="N712" s="8"/>
      <c r="O712" s="8"/>
      <c r="P712" s="64"/>
      <c r="Q712" s="11"/>
      <c r="R712" s="65"/>
      <c r="S712" s="65"/>
      <c r="T712" s="11"/>
      <c r="U712" s="65"/>
      <c r="V712" s="65"/>
      <c r="W712" s="11"/>
      <c r="X712" s="65"/>
      <c r="Y712" s="65"/>
      <c r="Z712" s="65"/>
      <c r="AA712" s="65"/>
      <c r="AB712" s="65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65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</row>
    <row r="713" spans="6:128" ht="12.75">
      <c r="F713" s="11"/>
      <c r="G713" s="9">
        <f t="shared" si="104"/>
        <v>710</v>
      </c>
      <c r="H713" s="8">
        <f t="shared" si="100"/>
        <v>159.89103269043656</v>
      </c>
      <c r="I713" s="8">
        <f t="shared" si="102"/>
        <v>-5.904038040675641</v>
      </c>
      <c r="J713" s="8">
        <f t="shared" si="101"/>
        <v>33.48346360241507</v>
      </c>
      <c r="K713" s="8">
        <f t="shared" si="103"/>
        <v>193.37449629285163</v>
      </c>
      <c r="L713" s="8">
        <v>31</v>
      </c>
      <c r="M713" s="8">
        <v>49</v>
      </c>
      <c r="N713" s="8"/>
      <c r="O713" s="8"/>
      <c r="P713" s="64"/>
      <c r="Q713" s="11"/>
      <c r="R713" s="65"/>
      <c r="S713" s="65"/>
      <c r="T713" s="11"/>
      <c r="U713" s="65"/>
      <c r="V713" s="65"/>
      <c r="W713" s="11"/>
      <c r="X713" s="65"/>
      <c r="Y713" s="65"/>
      <c r="Z713" s="65"/>
      <c r="AA713" s="65"/>
      <c r="AB713" s="6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65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</row>
    <row r="714" spans="6:128" ht="12.75">
      <c r="F714" s="11"/>
      <c r="G714" s="9">
        <f t="shared" si="104"/>
        <v>711</v>
      </c>
      <c r="H714" s="8">
        <f t="shared" si="100"/>
        <v>159.911571396252</v>
      </c>
      <c r="I714" s="8">
        <f t="shared" si="102"/>
        <v>-5.3187718113678955</v>
      </c>
      <c r="J714" s="8">
        <f t="shared" si="101"/>
        <v>33.58140358023468</v>
      </c>
      <c r="K714" s="8">
        <f t="shared" si="103"/>
        <v>193.49297497648666</v>
      </c>
      <c r="L714" s="8">
        <v>32</v>
      </c>
      <c r="M714" s="8">
        <v>48</v>
      </c>
      <c r="N714" s="8"/>
      <c r="O714" s="8"/>
      <c r="P714" s="64"/>
      <c r="Q714" s="11"/>
      <c r="R714" s="65"/>
      <c r="S714" s="65"/>
      <c r="T714" s="11"/>
      <c r="U714" s="65"/>
      <c r="V714" s="65"/>
      <c r="W714" s="11"/>
      <c r="X714" s="65"/>
      <c r="Y714" s="65"/>
      <c r="Z714" s="65"/>
      <c r="AA714" s="65"/>
      <c r="AB714" s="65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65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</row>
    <row r="715" spans="6:128" ht="12.75">
      <c r="F715" s="11"/>
      <c r="G715" s="9">
        <f t="shared" si="104"/>
        <v>712</v>
      </c>
      <c r="H715" s="8">
        <f t="shared" si="100"/>
        <v>159.9300136317519</v>
      </c>
      <c r="I715" s="8">
        <f t="shared" si="102"/>
        <v>-4.731885432642188</v>
      </c>
      <c r="J715" s="8">
        <f t="shared" si="101"/>
        <v>33.669114337213394</v>
      </c>
      <c r="K715" s="8">
        <f t="shared" si="103"/>
        <v>193.5991279689653</v>
      </c>
      <c r="L715" s="8">
        <v>33</v>
      </c>
      <c r="M715" s="8">
        <v>47</v>
      </c>
      <c r="N715" s="8"/>
      <c r="O715" s="8"/>
      <c r="P715" s="64"/>
      <c r="Q715" s="11"/>
      <c r="R715" s="65"/>
      <c r="S715" s="65"/>
      <c r="T715" s="11"/>
      <c r="U715" s="65"/>
      <c r="V715" s="65"/>
      <c r="W715" s="11"/>
      <c r="X715" s="65"/>
      <c r="Y715" s="65"/>
      <c r="Z715" s="65"/>
      <c r="AA715" s="65"/>
      <c r="AB715" s="65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65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</row>
    <row r="716" spans="6:128" ht="12.75">
      <c r="F716" s="11"/>
      <c r="G716" s="9">
        <f t="shared" si="104"/>
        <v>713</v>
      </c>
      <c r="H716" s="8">
        <f t="shared" si="100"/>
        <v>159.94633765668888</v>
      </c>
      <c r="I716" s="8">
        <f t="shared" si="102"/>
        <v>-4.143557675775014</v>
      </c>
      <c r="J716" s="8">
        <f t="shared" si="101"/>
        <v>33.74656915580495</v>
      </c>
      <c r="K716" s="8">
        <f t="shared" si="103"/>
        <v>193.69290681249385</v>
      </c>
      <c r="L716" s="8">
        <v>34</v>
      </c>
      <c r="M716" s="8">
        <v>46</v>
      </c>
      <c r="N716" s="8"/>
      <c r="O716" s="8"/>
      <c r="P716" s="64"/>
      <c r="Q716" s="11"/>
      <c r="R716" s="65"/>
      <c r="S716" s="65"/>
      <c r="T716" s="11"/>
      <c r="U716" s="65"/>
      <c r="V716" s="65"/>
      <c r="W716" s="11"/>
      <c r="X716" s="65"/>
      <c r="Y716" s="65"/>
      <c r="Z716" s="65"/>
      <c r="AA716" s="65"/>
      <c r="AB716" s="6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65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</row>
    <row r="717" spans="6:128" ht="12.75">
      <c r="F717" s="11"/>
      <c r="G717" s="9">
        <f t="shared" si="104"/>
        <v>714</v>
      </c>
      <c r="H717" s="8">
        <f t="shared" si="100"/>
        <v>159.96052423402512</v>
      </c>
      <c r="I717" s="8">
        <f t="shared" si="102"/>
        <v>-3.5539677511002545</v>
      </c>
      <c r="J717" s="8">
        <f t="shared" si="101"/>
        <v>33.81374444252129</v>
      </c>
      <c r="K717" s="8">
        <f t="shared" si="103"/>
        <v>193.7742686765464</v>
      </c>
      <c r="L717" s="8">
        <v>35</v>
      </c>
      <c r="M717" s="8">
        <v>45</v>
      </c>
      <c r="N717" s="8"/>
      <c r="O717" s="8"/>
      <c r="P717" s="64"/>
      <c r="Q717" s="11"/>
      <c r="R717" s="65"/>
      <c r="S717" s="65"/>
      <c r="T717" s="11"/>
      <c r="U717" s="65"/>
      <c r="V717" s="65"/>
      <c r="W717" s="11"/>
      <c r="X717" s="65"/>
      <c r="Y717" s="65"/>
      <c r="Z717" s="65"/>
      <c r="AA717" s="65"/>
      <c r="AB717" s="6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65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</row>
    <row r="718" spans="6:128" ht="12.75">
      <c r="F718" s="11"/>
      <c r="G718" s="9">
        <f t="shared" si="104"/>
        <v>715</v>
      </c>
      <c r="H718" s="8">
        <f t="shared" si="100"/>
        <v>159.9725566503238</v>
      </c>
      <c r="I718" s="8">
        <f t="shared" si="102"/>
        <v>-2.963295253420331</v>
      </c>
      <c r="J718" s="8">
        <f t="shared" si="101"/>
        <v>33.870619735119355</v>
      </c>
      <c r="K718" s="8">
        <f t="shared" si="103"/>
        <v>193.84317638544317</v>
      </c>
      <c r="L718" s="8">
        <v>36</v>
      </c>
      <c r="M718" s="8">
        <v>44</v>
      </c>
      <c r="N718" s="8"/>
      <c r="O718" s="8"/>
      <c r="P718" s="64"/>
      <c r="Q718" s="11"/>
      <c r="R718" s="65"/>
      <c r="S718" s="65"/>
      <c r="T718" s="11"/>
      <c r="U718" s="65"/>
      <c r="V718" s="65"/>
      <c r="W718" s="11"/>
      <c r="X718" s="65"/>
      <c r="Y718" s="65"/>
      <c r="Z718" s="65"/>
      <c r="AA718" s="65"/>
      <c r="AB718" s="65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65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</row>
    <row r="719" spans="6:128" ht="12.75">
      <c r="F719" s="11"/>
      <c r="G719" s="9">
        <f t="shared" si="104"/>
        <v>716</v>
      </c>
      <c r="H719" s="8">
        <f t="shared" si="100"/>
        <v>159.9824207334438</v>
      </c>
      <c r="I719" s="8">
        <f t="shared" si="102"/>
        <v>-2.37172010730025</v>
      </c>
      <c r="J719" s="8">
        <f t="shared" si="101"/>
        <v>33.917177708834025</v>
      </c>
      <c r="K719" s="8">
        <f t="shared" si="103"/>
        <v>193.89959844227783</v>
      </c>
      <c r="L719" s="8">
        <v>37</v>
      </c>
      <c r="M719" s="8">
        <v>43</v>
      </c>
      <c r="N719" s="8"/>
      <c r="O719" s="8"/>
      <c r="P719" s="64"/>
      <c r="Q719" s="11"/>
      <c r="R719" s="65"/>
      <c r="S719" s="65"/>
      <c r="T719" s="11"/>
      <c r="U719" s="65"/>
      <c r="V719" s="65"/>
      <c r="W719" s="11"/>
      <c r="X719" s="65"/>
      <c r="Y719" s="65"/>
      <c r="Z719" s="65"/>
      <c r="AA719" s="65"/>
      <c r="AB719" s="65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65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</row>
    <row r="720" spans="6:128" ht="12.75">
      <c r="F720" s="11"/>
      <c r="G720" s="9">
        <f t="shared" si="104"/>
        <v>717</v>
      </c>
      <c r="H720" s="8">
        <f t="shared" si="100"/>
        <v>159.9901048675288</v>
      </c>
      <c r="I720" s="8">
        <f t="shared" si="102"/>
        <v>-1.779422512260117</v>
      </c>
      <c r="J720" s="8">
        <f t="shared" si="101"/>
        <v>33.95340418165551</v>
      </c>
      <c r="K720" s="8">
        <f t="shared" si="103"/>
        <v>193.9435090491843</v>
      </c>
      <c r="L720" s="8">
        <v>38</v>
      </c>
      <c r="M720" s="8">
        <v>42</v>
      </c>
      <c r="N720" s="8"/>
      <c r="O720" s="8"/>
      <c r="P720" s="64"/>
      <c r="Q720" s="11"/>
      <c r="R720" s="65"/>
      <c r="S720" s="65"/>
      <c r="T720" s="11"/>
      <c r="U720" s="65"/>
      <c r="V720" s="65"/>
      <c r="W720" s="11"/>
      <c r="X720" s="65"/>
      <c r="Y720" s="65"/>
      <c r="Z720" s="65"/>
      <c r="AA720" s="65"/>
      <c r="AB720" s="6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65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</row>
    <row r="721" spans="6:128" ht="12.75">
      <c r="F721" s="11"/>
      <c r="G721" s="9">
        <f t="shared" si="104"/>
        <v>718</v>
      </c>
      <c r="H721" s="8">
        <f t="shared" si="100"/>
        <v>159.99560000528194</v>
      </c>
      <c r="I721" s="8">
        <f t="shared" si="102"/>
        <v>-1.1865828878850966</v>
      </c>
      <c r="J721" s="8">
        <f t="shared" si="101"/>
        <v>33.97928811864925</v>
      </c>
      <c r="K721" s="8">
        <f t="shared" si="103"/>
        <v>193.97488812393118</v>
      </c>
      <c r="L721" s="8">
        <v>39</v>
      </c>
      <c r="M721" s="8">
        <v>41</v>
      </c>
      <c r="N721" s="8"/>
      <c r="O721" s="8"/>
      <c r="P721" s="64"/>
      <c r="Q721" s="11"/>
      <c r="R721" s="65"/>
      <c r="S721" s="65"/>
      <c r="T721" s="11"/>
      <c r="U721" s="65"/>
      <c r="V721" s="65"/>
      <c r="W721" s="11"/>
      <c r="X721" s="65"/>
      <c r="Y721" s="65"/>
      <c r="Z721" s="65"/>
      <c r="AA721" s="65"/>
      <c r="AB721" s="65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65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</row>
    <row r="722" spans="6:128" ht="12.75">
      <c r="F722" s="11"/>
      <c r="G722" s="9">
        <f t="shared" si="104"/>
        <v>719</v>
      </c>
      <c r="H722" s="8">
        <f t="shared" si="100"/>
        <v>159.99889967751977</v>
      </c>
      <c r="I722" s="8">
        <f t="shared" si="102"/>
        <v>-0.5933818188676192</v>
      </c>
      <c r="J722" s="8">
        <f t="shared" si="101"/>
        <v>33.9948216353173</v>
      </c>
      <c r="K722" s="8">
        <f t="shared" si="103"/>
        <v>193.99372131283707</v>
      </c>
      <c r="L722" s="8">
        <v>40</v>
      </c>
      <c r="M722" s="8">
        <v>40</v>
      </c>
      <c r="N722" s="8"/>
      <c r="O722" s="8"/>
      <c r="P722" s="64"/>
      <c r="Q722" s="11"/>
      <c r="R722" s="65"/>
      <c r="S722" s="65"/>
      <c r="T722" s="11"/>
      <c r="U722" s="65"/>
      <c r="V722" s="65"/>
      <c r="W722" s="11"/>
      <c r="X722" s="65"/>
      <c r="Y722" s="65"/>
      <c r="Z722" s="65"/>
      <c r="AA722" s="65"/>
      <c r="AB722" s="6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65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</row>
    <row r="723" spans="6:128" ht="12.75">
      <c r="F723" s="11"/>
      <c r="G723" s="9">
        <f t="shared" si="104"/>
        <v>720</v>
      </c>
      <c r="H723" s="8">
        <f t="shared" si="100"/>
        <v>160</v>
      </c>
      <c r="I723" s="8">
        <f t="shared" si="102"/>
        <v>-1.6662018986757232E-14</v>
      </c>
      <c r="J723" s="8">
        <f t="shared" si="101"/>
        <v>34</v>
      </c>
      <c r="K723" s="8">
        <f t="shared" si="103"/>
        <v>194</v>
      </c>
      <c r="L723" s="8">
        <v>41</v>
      </c>
      <c r="M723" s="8">
        <v>39</v>
      </c>
      <c r="N723" s="8"/>
      <c r="O723" s="8"/>
      <c r="P723" s="64"/>
      <c r="Q723" s="11"/>
      <c r="R723" s="65"/>
      <c r="S723" s="65"/>
      <c r="T723" s="11"/>
      <c r="U723" s="65"/>
      <c r="V723" s="65"/>
      <c r="W723" s="11"/>
      <c r="X723" s="65"/>
      <c r="Y723" s="65"/>
      <c r="Z723" s="65"/>
      <c r="AA723" s="65"/>
      <c r="AB723" s="6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65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</row>
  </sheetData>
  <mergeCells count="90">
    <mergeCell ref="DT1:DU1"/>
    <mergeCell ref="DT11:DU11"/>
    <mergeCell ref="DW1:DX1"/>
    <mergeCell ref="DW11:DX11"/>
    <mergeCell ref="AH10:AI10"/>
    <mergeCell ref="AH13:AI13"/>
    <mergeCell ref="AL1:AM1"/>
    <mergeCell ref="AO1:AP1"/>
    <mergeCell ref="AO6:AP6"/>
    <mergeCell ref="AO10:AP10"/>
    <mergeCell ref="AE1:AF1"/>
    <mergeCell ref="AH1:AI1"/>
    <mergeCell ref="AH4:AI4"/>
    <mergeCell ref="AH7:AI7"/>
    <mergeCell ref="AA1:AB1"/>
    <mergeCell ref="X7:Y7"/>
    <mergeCell ref="AA12:AB12"/>
    <mergeCell ref="AA16:AB16"/>
    <mergeCell ref="X1:Y1"/>
    <mergeCell ref="AA7:AB7"/>
    <mergeCell ref="X12:Y12"/>
    <mergeCell ref="X16:Y16"/>
    <mergeCell ref="R1:S1"/>
    <mergeCell ref="R17:S17"/>
    <mergeCell ref="U20:V20"/>
    <mergeCell ref="U1:V1"/>
    <mergeCell ref="U35:V35"/>
    <mergeCell ref="R11:S11"/>
    <mergeCell ref="R24:S24"/>
    <mergeCell ref="R21:S21"/>
    <mergeCell ref="U32:V32"/>
    <mergeCell ref="U28:V28"/>
    <mergeCell ref="AT1:AU1"/>
    <mergeCell ref="AW1:AX1"/>
    <mergeCell ref="AZ1:BA1"/>
    <mergeCell ref="BC1:BD1"/>
    <mergeCell ref="BG1:BH1"/>
    <mergeCell ref="BJ1:BK1"/>
    <mergeCell ref="BN1:BO1"/>
    <mergeCell ref="BQ1:BR1"/>
    <mergeCell ref="BJ4:BK4"/>
    <mergeCell ref="BQ6:BR6"/>
    <mergeCell ref="AZ7:BA7"/>
    <mergeCell ref="BC7:BD7"/>
    <mergeCell ref="BJ7:BK7"/>
    <mergeCell ref="AT17:AU17"/>
    <mergeCell ref="BJ10:BK10"/>
    <mergeCell ref="BQ10:BR10"/>
    <mergeCell ref="AT11:AU11"/>
    <mergeCell ref="AZ12:BA12"/>
    <mergeCell ref="BC12:BD12"/>
    <mergeCell ref="AW28:AX28"/>
    <mergeCell ref="BJ13:BK13"/>
    <mergeCell ref="AZ16:BA16"/>
    <mergeCell ref="BC16:BD16"/>
    <mergeCell ref="AT24:AU24"/>
    <mergeCell ref="AT27:AU27"/>
    <mergeCell ref="AW20:AX20"/>
    <mergeCell ref="AT21:AU21"/>
    <mergeCell ref="DI8:DJ8"/>
    <mergeCell ref="CO4:CP4"/>
    <mergeCell ref="CR1:CS1"/>
    <mergeCell ref="CR2:CS2"/>
    <mergeCell ref="CR4:CS4"/>
    <mergeCell ref="DF1:DG1"/>
    <mergeCell ref="CV1:CW1"/>
    <mergeCell ref="DC1:DD1"/>
    <mergeCell ref="DI1:DJ1"/>
    <mergeCell ref="DQ1:DR1"/>
    <mergeCell ref="DM6:DN6"/>
    <mergeCell ref="DQ6:DR6"/>
    <mergeCell ref="DM1:DN1"/>
    <mergeCell ref="C1:D1"/>
    <mergeCell ref="C2:D3"/>
    <mergeCell ref="CO2:CP2"/>
    <mergeCell ref="CZ1:DA1"/>
    <mergeCell ref="CD1:CE1"/>
    <mergeCell ref="CG1:CH1"/>
    <mergeCell ref="CL1:CM1"/>
    <mergeCell ref="CO1:CP1"/>
    <mergeCell ref="BV1:BW1"/>
    <mergeCell ref="CA1:CB1"/>
    <mergeCell ref="CO16:CP16"/>
    <mergeCell ref="DQ15:DR15"/>
    <mergeCell ref="CO13:CP13"/>
    <mergeCell ref="CR13:CS13"/>
    <mergeCell ref="CO14:CP14"/>
    <mergeCell ref="CR14:CS14"/>
    <mergeCell ref="DI15:DJ15"/>
    <mergeCell ref="DM15:DN1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2009-07-19T14:11:39Z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